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5" windowWidth="12120" windowHeight="9120" tabRatio="599" activeTab="0"/>
  </bookViews>
  <sheets>
    <sheet name="Summary" sheetId="1" r:id="rId1"/>
    <sheet name="sales forecast 2012" sheetId="2" r:id="rId2"/>
    <sheet name="cashflow 2012" sheetId="3" r:id="rId3"/>
    <sheet name="sales forecast 2013" sheetId="4" r:id="rId4"/>
    <sheet name="cashflow 2013" sheetId="5" r:id="rId5"/>
    <sheet name="sales forecast 2014" sheetId="6" r:id="rId6"/>
    <sheet name="cashflow 2014" sheetId="7" r:id="rId7"/>
  </sheets>
  <definedNames/>
  <calcPr fullCalcOnLoad="1"/>
</workbook>
</file>

<file path=xl/comments2.xml><?xml version="1.0" encoding="utf-8"?>
<comments xmlns="http://schemas.openxmlformats.org/spreadsheetml/2006/main">
  <authors>
    <author>A satisfied Microsoft Office user</author>
  </authors>
  <commentList>
    <comment ref="A4" authorId="0">
      <text>
        <r>
          <rPr>
            <sz val="8"/>
            <rFont val="Tahoma"/>
            <family val="0"/>
          </rPr>
          <t>Cells A4 to A11 list all your income generators (sales).
With the hairdresser you would list cut &amp; blow dry, dry cut, wash, highlights etc.
A publisher may list a full page advert, half page advert, leaflet insertion etc.
A general retailer would list product groups such as haircare, frozen food, confectionary, newspapers etc.</t>
        </r>
      </text>
    </comment>
    <comment ref="B4" authorId="0">
      <text>
        <r>
          <rPr>
            <sz val="8"/>
            <rFont val="Tahoma"/>
            <family val="0"/>
          </rPr>
          <t>Column B records how much you will charge for each item in column A</t>
        </r>
      </text>
    </comment>
    <comment ref="C4" authorId="0">
      <text>
        <r>
          <rPr>
            <sz val="8"/>
            <rFont val="Tahoma"/>
            <family val="0"/>
          </rPr>
          <t>Enter the total amount in columns C that you plan to generate from each product or service  in column A. Do this for each month.
If you need to add more rows for more products, the totals per month will already include the new rows.</t>
        </r>
      </text>
    </comment>
    <comment ref="A18" authorId="0">
      <text>
        <r>
          <rPr>
            <sz val="8"/>
            <rFont val="Tahoma"/>
            <family val="0"/>
          </rPr>
          <t>Cells A4 to A11 list all your income generators (sales).
With the hairdresser you would list cut &amp; blow dry, dry cut, wash, highlights etc.
A publisher may list a full page advert, half page advert, leaflet insertion etc.
A general retailer would list product groups such as haircare, frozen food, confectionary, newspapers etc.</t>
        </r>
      </text>
    </comment>
    <comment ref="B18" authorId="0">
      <text>
        <r>
          <rPr>
            <sz val="8"/>
            <rFont val="Tahoma"/>
            <family val="0"/>
          </rPr>
          <t>Column B records how much you will charge for each item in column A</t>
        </r>
      </text>
    </comment>
    <comment ref="C18" authorId="0">
      <text>
        <r>
          <rPr>
            <sz val="8"/>
            <rFont val="Tahoma"/>
            <family val="0"/>
          </rPr>
          <t>Enter the total amount in columns C that you plan to generate from each product or service  in column A. Do this for each month.
If you need to add more rows for more products, the totals per month will already include the new rows.</t>
        </r>
      </text>
    </comment>
  </commentList>
</comments>
</file>

<file path=xl/comments3.xml><?xml version="1.0" encoding="utf-8"?>
<comments xmlns="http://schemas.openxmlformats.org/spreadsheetml/2006/main">
  <authors>
    <author>A satisfied Microsoft Office user</author>
  </authors>
  <commentList>
    <comment ref="A5" authorId="0">
      <text>
        <r>
          <rPr>
            <sz val="8"/>
            <rFont val="Tahoma"/>
            <family val="0"/>
          </rPr>
          <t>Receipts from sales or work completed in month</t>
        </r>
      </text>
    </comment>
    <comment ref="A7" authorId="0">
      <text>
        <r>
          <rPr>
            <sz val="8"/>
            <rFont val="Tahoma"/>
            <family val="0"/>
          </rPr>
          <t>All other income that was not generated through sales of goods or services.</t>
        </r>
      </text>
    </comment>
    <comment ref="A44" authorId="0">
      <text>
        <r>
          <rPr>
            <sz val="8"/>
            <rFont val="Tahoma"/>
            <family val="0"/>
          </rPr>
          <t>Cells in GREEN have been calculated from your inputs elsewhere in this book.</t>
        </r>
      </text>
    </comment>
  </commentList>
</comments>
</file>

<file path=xl/comments4.xml><?xml version="1.0" encoding="utf-8"?>
<comments xmlns="http://schemas.openxmlformats.org/spreadsheetml/2006/main">
  <authors>
    <author>A satisfied Microsoft Office user</author>
  </authors>
  <commentList>
    <comment ref="A4" authorId="0">
      <text>
        <r>
          <rPr>
            <sz val="8"/>
            <rFont val="Tahoma"/>
            <family val="0"/>
          </rPr>
          <t>Cells A4 to A11 list all your income generators (sales).
With the hairdresser you would list cut &amp; blow dry, dry cut, wash, highlights etc.
A publisher may list a full page advert, half page advert, leaflet insertion etc.
A general retailer would list product groups such as haircare, frozen food, confectionary, newspapers etc.</t>
        </r>
      </text>
    </comment>
    <comment ref="B4" authorId="0">
      <text>
        <r>
          <rPr>
            <sz val="8"/>
            <rFont val="Tahoma"/>
            <family val="0"/>
          </rPr>
          <t>Column B records how much you will charge for each item in column A</t>
        </r>
      </text>
    </comment>
    <comment ref="C4" authorId="0">
      <text>
        <r>
          <rPr>
            <sz val="8"/>
            <rFont val="Tahoma"/>
            <family val="0"/>
          </rPr>
          <t>Enter the total amount in columns C that you plan to generate from each product or service  in column A. Do this for each month.
If you need to add more rows for more products, the totals per month will already include the new rows.</t>
        </r>
      </text>
    </comment>
    <comment ref="A28" authorId="0">
      <text>
        <r>
          <rPr>
            <sz val="8"/>
            <rFont val="Tahoma"/>
            <family val="0"/>
          </rPr>
          <t>Cells A4 to A11 list all your income generators (sales).
With the hairdresser you would list cut &amp; blow dry, dry cut, wash, highlights etc.
A publisher may list a full page advert, half page advert, leaflet insertion etc.
A general retailer would list product groups such as haircare, frozen food, confectionary, newspapers etc.</t>
        </r>
      </text>
    </comment>
    <comment ref="B28" authorId="0">
      <text>
        <r>
          <rPr>
            <sz val="8"/>
            <rFont val="Tahoma"/>
            <family val="0"/>
          </rPr>
          <t>Column B records how much you will charge for each item in column A</t>
        </r>
      </text>
    </comment>
    <comment ref="C28" authorId="0">
      <text>
        <r>
          <rPr>
            <sz val="8"/>
            <rFont val="Tahoma"/>
            <family val="0"/>
          </rPr>
          <t>Enter the total amount in columns C that you plan to generate from each product or service  in column A. Do this for each month.
If you need to add more rows for more products, the totals per month will already include the new rows.</t>
        </r>
      </text>
    </comment>
  </commentList>
</comments>
</file>

<file path=xl/comments5.xml><?xml version="1.0" encoding="utf-8"?>
<comments xmlns="http://schemas.openxmlformats.org/spreadsheetml/2006/main">
  <authors>
    <author>A satisfied Microsoft Office user</author>
  </authors>
  <commentList>
    <comment ref="A5" authorId="0">
      <text>
        <r>
          <rPr>
            <sz val="8"/>
            <rFont val="Tahoma"/>
            <family val="0"/>
          </rPr>
          <t>Receipts from sales or work completed in month</t>
        </r>
      </text>
    </comment>
    <comment ref="A7" authorId="0">
      <text>
        <r>
          <rPr>
            <sz val="8"/>
            <rFont val="Tahoma"/>
            <family val="0"/>
          </rPr>
          <t>All other income that was not generated through sales of goods or services.</t>
        </r>
      </text>
    </comment>
    <comment ref="A44" authorId="0">
      <text>
        <r>
          <rPr>
            <sz val="8"/>
            <rFont val="Tahoma"/>
            <family val="0"/>
          </rPr>
          <t>Cells in GREEN have been calculated from your inputs elsewhere in this book.</t>
        </r>
      </text>
    </comment>
  </commentList>
</comments>
</file>

<file path=xl/comments6.xml><?xml version="1.0" encoding="utf-8"?>
<comments xmlns="http://schemas.openxmlformats.org/spreadsheetml/2006/main">
  <authors>
    <author>A satisfied Microsoft Office user</author>
  </authors>
  <commentList>
    <comment ref="A4" authorId="0">
      <text>
        <r>
          <rPr>
            <sz val="8"/>
            <rFont val="Tahoma"/>
            <family val="0"/>
          </rPr>
          <t>Cells A4 to A11 list all your income generators (sales).
With the hairdresser you would list cut &amp; blow dry, dry cut, wash, highlights etc.
A publisher may list a full page advert, half page advert, leaflet insertion etc.
A general retailer would list product groups such as haircare, frozen food, confectionary, newspapers etc.</t>
        </r>
      </text>
    </comment>
    <comment ref="B4" authorId="0">
      <text>
        <r>
          <rPr>
            <sz val="8"/>
            <rFont val="Tahoma"/>
            <family val="0"/>
          </rPr>
          <t>Column B records how much you will charge for each item in column A</t>
        </r>
      </text>
    </comment>
    <comment ref="C4" authorId="0">
      <text>
        <r>
          <rPr>
            <sz val="8"/>
            <rFont val="Tahoma"/>
            <family val="0"/>
          </rPr>
          <t>Enter the total amount in columns C that you plan to generate from each product or service  in column A. Do this for each month.
If you need to add more rows for more products, the totals per month will already include the new rows.</t>
        </r>
      </text>
    </comment>
    <comment ref="A28" authorId="0">
      <text>
        <r>
          <rPr>
            <sz val="8"/>
            <rFont val="Tahoma"/>
            <family val="0"/>
          </rPr>
          <t>Cells A4 to A11 list all your income generators (sales).
With the hairdresser you would list cut &amp; blow dry, dry cut, wash, highlights etc.
A publisher may list a full page advert, half page advert, leaflet insertion etc.
A general retailer would list product groups such as haircare, frozen food, confectionary, newspapers etc.</t>
        </r>
      </text>
    </comment>
    <comment ref="B28" authorId="0">
      <text>
        <r>
          <rPr>
            <sz val="8"/>
            <rFont val="Tahoma"/>
            <family val="0"/>
          </rPr>
          <t>Column B records how much you will charge for each item in column A</t>
        </r>
      </text>
    </comment>
    <comment ref="C28" authorId="0">
      <text>
        <r>
          <rPr>
            <sz val="8"/>
            <rFont val="Tahoma"/>
            <family val="0"/>
          </rPr>
          <t>Enter the total amount in columns C that you plan to generate from each product or service  in column A. Do this for each month.
If you need to add more rows for more products, the totals per month will already include the new rows.</t>
        </r>
      </text>
    </comment>
  </commentList>
</comments>
</file>

<file path=xl/comments7.xml><?xml version="1.0" encoding="utf-8"?>
<comments xmlns="http://schemas.openxmlformats.org/spreadsheetml/2006/main">
  <authors>
    <author>A satisfied Microsoft Office user</author>
  </authors>
  <commentList>
    <comment ref="A5" authorId="0">
      <text>
        <r>
          <rPr>
            <sz val="8"/>
            <rFont val="Tahoma"/>
            <family val="0"/>
          </rPr>
          <t>Receipts from sales or work completed in month</t>
        </r>
      </text>
    </comment>
    <comment ref="A7" authorId="0">
      <text>
        <r>
          <rPr>
            <sz val="8"/>
            <rFont val="Tahoma"/>
            <family val="0"/>
          </rPr>
          <t>All other income that was not generated through sales of goods or services.</t>
        </r>
      </text>
    </comment>
    <comment ref="A44" authorId="0">
      <text>
        <r>
          <rPr>
            <sz val="8"/>
            <rFont val="Tahoma"/>
            <family val="0"/>
          </rPr>
          <t>Cells in GREEN have been calculated from your inputs elsewhere in this book.</t>
        </r>
      </text>
    </comment>
  </commentList>
</comments>
</file>

<file path=xl/sharedStrings.xml><?xml version="1.0" encoding="utf-8"?>
<sst xmlns="http://schemas.openxmlformats.org/spreadsheetml/2006/main" count="476" uniqueCount="109">
  <si>
    <t>Price</t>
  </si>
  <si>
    <t>TOTAL</t>
  </si>
  <si>
    <t>£</t>
  </si>
  <si>
    <t xml:space="preserve">TOTAL </t>
  </si>
  <si>
    <t>PreStart</t>
  </si>
  <si>
    <t>act</t>
  </si>
  <si>
    <t>Income</t>
  </si>
  <si>
    <t>Sales Income</t>
  </si>
  <si>
    <t xml:space="preserve">TOTAL RECEIPTS </t>
  </si>
  <si>
    <t>Expenses</t>
  </si>
  <si>
    <t>Telephone</t>
  </si>
  <si>
    <t>Insurance</t>
  </si>
  <si>
    <t>TOTAL REVENUE EXPENSES</t>
  </si>
  <si>
    <t>TOTAL OTHER PAYMENTS</t>
  </si>
  <si>
    <t>TOTAL PAYMENTS  (flows out)</t>
  </si>
  <si>
    <t>NET CASH FLOW IN/OUT</t>
  </si>
  <si>
    <t>OPENING BALANCE (Deficit)</t>
  </si>
  <si>
    <t>CLOSING BALANCE (Deficit)</t>
  </si>
  <si>
    <t>Services</t>
  </si>
  <si>
    <r>
      <t>SALES I</t>
    </r>
    <r>
      <rPr>
        <b/>
        <i/>
        <sz val="10"/>
        <rFont val="Arial"/>
        <family val="2"/>
      </rPr>
      <t>NCOME</t>
    </r>
  </si>
  <si>
    <t>Services COSTS</t>
  </si>
  <si>
    <t xml:space="preserve">Hall Hire deposits- Saturdays </t>
  </si>
  <si>
    <t xml:space="preserve">Hall Hire balance -Saturday </t>
  </si>
  <si>
    <t xml:space="preserve">Hall Hire deposit -Sundays </t>
  </si>
  <si>
    <t xml:space="preserve">Hall Hire balance -Sunday </t>
  </si>
  <si>
    <t>Hall Hire deposits weekdays</t>
  </si>
  <si>
    <t>Hall Hire balance- weekdays</t>
  </si>
  <si>
    <t>November</t>
  </si>
  <si>
    <t>December</t>
  </si>
  <si>
    <t>January</t>
  </si>
  <si>
    <t>February</t>
  </si>
  <si>
    <t>March</t>
  </si>
  <si>
    <t>April</t>
  </si>
  <si>
    <t xml:space="preserve">May </t>
  </si>
  <si>
    <t>June</t>
  </si>
  <si>
    <t>July</t>
  </si>
  <si>
    <t>August</t>
  </si>
  <si>
    <t>September</t>
  </si>
  <si>
    <t>October</t>
  </si>
  <si>
    <t>Marquees</t>
  </si>
  <si>
    <t>Electricity</t>
  </si>
  <si>
    <t>Gas</t>
  </si>
  <si>
    <t>Water</t>
  </si>
  <si>
    <t>Mobile phone</t>
  </si>
  <si>
    <t>Internet</t>
  </si>
  <si>
    <t>TV License</t>
  </si>
  <si>
    <t>Entertainment License</t>
  </si>
  <si>
    <t>Business Rates</t>
  </si>
  <si>
    <t>Rubbish Collection</t>
  </si>
  <si>
    <t>Maintenance</t>
  </si>
  <si>
    <t>Grounds Keeping</t>
  </si>
  <si>
    <t>Advertising &amp; Marketing</t>
  </si>
  <si>
    <t>Office Equipment &amp; Stationery</t>
  </si>
  <si>
    <t>Cleaning material</t>
  </si>
  <si>
    <t>Bar Stock</t>
  </si>
  <si>
    <t>May</t>
  </si>
  <si>
    <t>Legal Fees</t>
  </si>
  <si>
    <t>VAT</t>
  </si>
  <si>
    <t>Januray</t>
  </si>
  <si>
    <t>Childrens Soccer School</t>
  </si>
  <si>
    <t>Injury clinic</t>
  </si>
  <si>
    <t>Football Pitch hire</t>
  </si>
  <si>
    <t>Cricket Pitch Hire</t>
  </si>
  <si>
    <t>3G Pitch Hire</t>
  </si>
  <si>
    <t>Football Pitch Hire</t>
  </si>
  <si>
    <t>Club &amp; Admin Staff</t>
  </si>
  <si>
    <t>Protein Drinks</t>
  </si>
  <si>
    <t>Childrens Cricket School</t>
  </si>
  <si>
    <t>Cash Float</t>
  </si>
  <si>
    <t>Bar Lease rent</t>
  </si>
  <si>
    <t>Fruit Smooties &amp; Milkshakes</t>
  </si>
  <si>
    <t>Fruit Smoothies &amp; Milkshakes</t>
  </si>
  <si>
    <t>Coke</t>
  </si>
  <si>
    <t xml:space="preserve">Coke </t>
  </si>
  <si>
    <t>Hot drinks</t>
  </si>
  <si>
    <t>Hot Drinks</t>
  </si>
  <si>
    <t>10.3 Sales Forecast 2012</t>
  </si>
  <si>
    <t>10.4 Cash Flow 2012</t>
  </si>
  <si>
    <t>10.3 Sales Forecast 2013</t>
  </si>
  <si>
    <t>10.4 Cash Flow 2013</t>
  </si>
  <si>
    <t>10.3 Sales Forecast 2014</t>
  </si>
  <si>
    <t>10.4 Cash Flow 2014</t>
  </si>
  <si>
    <t>Bar rental</t>
  </si>
  <si>
    <t>Bar Rental</t>
  </si>
  <si>
    <t xml:space="preserve">Grounds </t>
  </si>
  <si>
    <t>Cricket Academy</t>
  </si>
  <si>
    <t>Football School</t>
  </si>
  <si>
    <t>Football Pitch</t>
  </si>
  <si>
    <t>INCOME</t>
  </si>
  <si>
    <t>Cricket Pitch</t>
  </si>
  <si>
    <t>Drinks Sales</t>
  </si>
  <si>
    <t>Hall Bookings</t>
  </si>
  <si>
    <t>Injury Clinic</t>
  </si>
  <si>
    <t>Loan Interest (Capital only)</t>
  </si>
  <si>
    <t>Capital repayment</t>
  </si>
  <si>
    <t>Pavilion</t>
  </si>
  <si>
    <t>Ground maintenance</t>
  </si>
  <si>
    <t>Staff Wages</t>
  </si>
  <si>
    <t>Utilities</t>
  </si>
  <si>
    <t>3G Pitch</t>
  </si>
  <si>
    <t>Marquee and Grounds</t>
  </si>
  <si>
    <t>Streams</t>
  </si>
  <si>
    <t>Stock &amp; Equipment</t>
  </si>
  <si>
    <t>Licences &amp; Taxes</t>
  </si>
  <si>
    <t>Advertising and Legal</t>
  </si>
  <si>
    <t>Cafe Stock</t>
  </si>
  <si>
    <t>EXPENSES</t>
  </si>
  <si>
    <t>NET PROFIT</t>
  </si>
  <si>
    <t>Loan Interest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</si>
</sst>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Red]\-&quot;£&quot;#,##0.0"/>
    <numFmt numFmtId="179" formatCode="#,##0.0;[Red]\-#,##0.0"/>
    <numFmt numFmtId="180" formatCode="&quot;£&quot;#,##0.00"/>
    <numFmt numFmtId="181" formatCode="&quot;£&quot;#,##0"/>
  </numFmts>
  <fonts count="39">
    <font>
      <sz val="10"/>
      <name val="Arial"/>
      <family val="0"/>
    </font>
    <font>
      <sz val="8"/>
      <name val="Arial"/>
      <family val="2"/>
    </font>
    <font>
      <b/>
      <sz val="10"/>
      <name val="Arial"/>
      <family val="2"/>
    </font>
    <font>
      <b/>
      <sz val="8"/>
      <name val="Arial"/>
      <family val="2"/>
    </font>
    <font>
      <sz val="8"/>
      <name val="Tahoma"/>
      <family val="0"/>
    </font>
    <font>
      <b/>
      <sz val="16"/>
      <color indexed="10"/>
      <name val="Arial"/>
      <family val="2"/>
    </font>
    <font>
      <sz val="10"/>
      <color indexed="12"/>
      <name val="Arial"/>
      <family val="2"/>
    </font>
    <font>
      <b/>
      <sz val="10"/>
      <color indexed="12"/>
      <name val="Arial"/>
      <family val="2"/>
    </font>
    <font>
      <b/>
      <sz val="11"/>
      <name val="Arial"/>
      <family val="2"/>
    </font>
    <font>
      <sz val="11"/>
      <name val="Arial"/>
      <family val="2"/>
    </font>
    <font>
      <b/>
      <sz val="11"/>
      <color indexed="17"/>
      <name val="Arial"/>
      <family val="2"/>
    </font>
    <font>
      <sz val="11"/>
      <color indexed="12"/>
      <name val="Arial"/>
      <family val="2"/>
    </font>
    <font>
      <b/>
      <sz val="11"/>
      <color indexed="12"/>
      <name val="Arial"/>
      <family val="2"/>
    </font>
    <font>
      <b/>
      <sz val="18"/>
      <name val="Arial"/>
      <family val="2"/>
    </font>
    <font>
      <u val="single"/>
      <sz val="10"/>
      <color indexed="12"/>
      <name val="Arial"/>
      <family val="0"/>
    </font>
    <font>
      <u val="single"/>
      <sz val="10"/>
      <color indexed="36"/>
      <name val="Arial"/>
      <family val="0"/>
    </font>
    <font>
      <b/>
      <i/>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0"/>
      <name val="Arial"/>
      <family val="2"/>
    </font>
    <font>
      <b/>
      <sz val="10"/>
      <color indexed="60"/>
      <name val="Arial"/>
      <family val="2"/>
    </font>
    <font>
      <b/>
      <sz val="14"/>
      <color indexed="60"/>
      <name val="Arial"/>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gray125">
        <bgColor indexed="43"/>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double"/>
      <top>
        <color indexed="63"/>
      </top>
      <bottom style="double"/>
    </border>
    <border>
      <left style="double"/>
      <right style="double"/>
      <top>
        <color indexed="63"/>
      </top>
      <bottom>
        <color indexed="63"/>
      </bottom>
    </border>
    <border>
      <left style="double"/>
      <right style="double"/>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medium"/>
      <bottom style="double"/>
    </border>
    <border>
      <left style="double"/>
      <right style="double"/>
      <top style="double"/>
      <bottom>
        <color indexed="63"/>
      </bottom>
    </border>
    <border>
      <left style="double"/>
      <right style="medium"/>
      <top style="double"/>
      <bottom>
        <color indexed="63"/>
      </bottom>
    </border>
    <border>
      <left style="double"/>
      <right style="medium"/>
      <top>
        <color indexed="63"/>
      </top>
      <bottom>
        <color indexed="63"/>
      </bottom>
    </border>
    <border>
      <left style="double"/>
      <right style="medium"/>
      <top style="medium"/>
      <bottom style="double"/>
    </border>
    <border>
      <left>
        <color indexed="63"/>
      </left>
      <right style="double"/>
      <top style="double"/>
      <bottom style="double"/>
    </border>
    <border>
      <left style="double"/>
      <right style="double"/>
      <top>
        <color indexed="63"/>
      </top>
      <bottom style="medium"/>
    </border>
    <border>
      <left style="double"/>
      <right style="medium"/>
      <top style="double"/>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15" borderId="1" applyNumberFormat="0" applyAlignment="0" applyProtection="0"/>
    <xf numFmtId="0" fontId="2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1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0" fillId="4" borderId="7" applyNumberFormat="0" applyFont="0" applyAlignment="0" applyProtection="0"/>
    <xf numFmtId="0" fontId="32" fillId="15"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16">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1"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3" fillId="0" borderId="0" xfId="0" applyFont="1" applyAlignment="1">
      <alignment/>
    </xf>
    <xf numFmtId="0" fontId="1" fillId="0" borderId="12" xfId="0" applyFont="1" applyBorder="1" applyAlignment="1">
      <alignment horizontal="right"/>
    </xf>
    <xf numFmtId="6" fontId="1" fillId="0" borderId="12" xfId="0" applyNumberFormat="1" applyFont="1" applyBorder="1" applyAlignment="1">
      <alignment/>
    </xf>
    <xf numFmtId="0" fontId="2" fillId="0" borderId="10" xfId="0" applyFont="1" applyBorder="1" applyAlignment="1">
      <alignment wrapText="1"/>
    </xf>
    <xf numFmtId="0" fontId="0" fillId="0" borderId="0" xfId="0" applyAlignment="1">
      <alignment wrapText="1"/>
    </xf>
    <xf numFmtId="0" fontId="5" fillId="0" borderId="0" xfId="0" applyFont="1" applyBorder="1" applyAlignment="1">
      <alignment/>
    </xf>
    <xf numFmtId="0" fontId="2" fillId="0" borderId="0" xfId="0" applyFont="1" applyBorder="1" applyAlignment="1">
      <alignment/>
    </xf>
    <xf numFmtId="0" fontId="6" fillId="0" borderId="17" xfId="0" applyFont="1" applyBorder="1" applyAlignment="1">
      <alignment/>
    </xf>
    <xf numFmtId="0" fontId="7" fillId="0" borderId="10" xfId="0" applyFont="1" applyBorder="1" applyAlignment="1">
      <alignment horizontal="right"/>
    </xf>
    <xf numFmtId="0" fontId="7" fillId="0" borderId="10" xfId="0" applyFont="1" applyBorder="1" applyAlignment="1">
      <alignment/>
    </xf>
    <xf numFmtId="0" fontId="7" fillId="0" borderId="15" xfId="0" applyFont="1" applyBorder="1" applyAlignment="1">
      <alignment/>
    </xf>
    <xf numFmtId="0" fontId="7" fillId="0" borderId="11" xfId="0" applyFont="1" applyBorder="1" applyAlignment="1">
      <alignment/>
    </xf>
    <xf numFmtId="0" fontId="1" fillId="18" borderId="12" xfId="0" applyFont="1" applyFill="1" applyBorder="1" applyAlignment="1">
      <alignment/>
    </xf>
    <xf numFmtId="0" fontId="1" fillId="18" borderId="12" xfId="0" applyFont="1" applyFill="1" applyBorder="1" applyAlignment="1">
      <alignment horizontal="right"/>
    </xf>
    <xf numFmtId="0" fontId="1" fillId="18" borderId="16" xfId="0" applyFont="1" applyFill="1" applyBorder="1" applyAlignment="1">
      <alignment/>
    </xf>
    <xf numFmtId="0" fontId="6" fillId="18" borderId="17" xfId="0" applyFont="1" applyFill="1" applyBorder="1" applyAlignment="1">
      <alignment/>
    </xf>
    <xf numFmtId="0" fontId="5" fillId="0" borderId="0" xfId="0" applyFont="1" applyBorder="1" applyAlignment="1">
      <alignment wrapText="1"/>
    </xf>
    <xf numFmtId="0" fontId="5" fillId="0" borderId="18" xfId="0" applyFont="1" applyBorder="1" applyAlignment="1">
      <alignment wrapText="1"/>
    </xf>
    <xf numFmtId="0" fontId="2" fillId="0" borderId="17" xfId="0" applyFont="1" applyBorder="1" applyAlignment="1">
      <alignment horizontal="center"/>
    </xf>
    <xf numFmtId="0" fontId="2" fillId="0" borderId="19" xfId="0" applyFont="1" applyBorder="1" applyAlignment="1">
      <alignment horizontal="center"/>
    </xf>
    <xf numFmtId="0" fontId="1" fillId="0" borderId="16" xfId="0" applyFont="1" applyBorder="1" applyAlignment="1">
      <alignment horizontal="right"/>
    </xf>
    <xf numFmtId="6" fontId="1" fillId="7" borderId="12" xfId="0" applyNumberFormat="1" applyFont="1" applyFill="1" applyBorder="1" applyAlignment="1">
      <alignment/>
    </xf>
    <xf numFmtId="0" fontId="1" fillId="7" borderId="12" xfId="0" applyFont="1" applyFill="1" applyBorder="1" applyAlignment="1">
      <alignment horizontal="right"/>
    </xf>
    <xf numFmtId="0" fontId="2" fillId="7" borderId="17" xfId="0" applyFont="1" applyFill="1" applyBorder="1" applyAlignment="1">
      <alignment/>
    </xf>
    <xf numFmtId="0" fontId="1" fillId="7" borderId="12" xfId="0" applyFont="1" applyFill="1" applyBorder="1" applyAlignment="1">
      <alignment/>
    </xf>
    <xf numFmtId="8" fontId="1" fillId="0" borderId="12" xfId="0" applyNumberFormat="1" applyFont="1" applyBorder="1" applyAlignment="1">
      <alignment horizontal="right"/>
    </xf>
    <xf numFmtId="8" fontId="6" fillId="0" borderId="17" xfId="0" applyNumberFormat="1" applyFont="1" applyBorder="1" applyAlignment="1">
      <alignment/>
    </xf>
    <xf numFmtId="8" fontId="1" fillId="0" borderId="0" xfId="0" applyNumberFormat="1" applyFont="1" applyAlignment="1">
      <alignment/>
    </xf>
    <xf numFmtId="8" fontId="1" fillId="7" borderId="12" xfId="0" applyNumberFormat="1" applyFont="1" applyFill="1" applyBorder="1" applyAlignment="1">
      <alignment/>
    </xf>
    <xf numFmtId="0" fontId="8" fillId="0" borderId="12" xfId="0" applyFont="1" applyBorder="1" applyAlignment="1">
      <alignment vertical="center" wrapText="1"/>
    </xf>
    <xf numFmtId="0" fontId="8" fillId="0" borderId="16" xfId="0" applyFont="1" applyBorder="1" applyAlignment="1">
      <alignment/>
    </xf>
    <xf numFmtId="0" fontId="8" fillId="0" borderId="12" xfId="0" applyFont="1" applyBorder="1" applyAlignment="1">
      <alignment horizontal="center"/>
    </xf>
    <xf numFmtId="0" fontId="8" fillId="0" borderId="17" xfId="0" applyFont="1" applyBorder="1" applyAlignment="1">
      <alignment horizontal="center"/>
    </xf>
    <xf numFmtId="0" fontId="9" fillId="0" borderId="12" xfId="0" applyFont="1" applyBorder="1" applyAlignment="1">
      <alignment wrapText="1"/>
    </xf>
    <xf numFmtId="0" fontId="9" fillId="0" borderId="16" xfId="0" applyFont="1" applyBorder="1" applyAlignment="1">
      <alignment/>
    </xf>
    <xf numFmtId="1" fontId="10" fillId="0" borderId="12" xfId="0" applyNumberFormat="1" applyFont="1" applyBorder="1" applyAlignment="1">
      <alignment/>
    </xf>
    <xf numFmtId="1" fontId="10" fillId="0" borderId="17" xfId="0" applyNumberFormat="1" applyFont="1" applyBorder="1" applyAlignment="1">
      <alignment/>
    </xf>
    <xf numFmtId="1" fontId="11" fillId="0" borderId="17" xfId="0" applyNumberFormat="1" applyFont="1" applyBorder="1" applyAlignment="1">
      <alignment/>
    </xf>
    <xf numFmtId="0" fontId="9" fillId="0" borderId="12" xfId="0" applyFont="1" applyBorder="1" applyAlignment="1">
      <alignment/>
    </xf>
    <xf numFmtId="0" fontId="9" fillId="0" borderId="17" xfId="0" applyFont="1" applyBorder="1" applyAlignment="1">
      <alignment/>
    </xf>
    <xf numFmtId="0" fontId="11" fillId="0" borderId="17" xfId="0" applyFont="1" applyBorder="1" applyAlignment="1">
      <alignment/>
    </xf>
    <xf numFmtId="0" fontId="8" fillId="0" borderId="10" xfId="0" applyFont="1" applyBorder="1" applyAlignment="1">
      <alignment wrapText="1"/>
    </xf>
    <xf numFmtId="0" fontId="12" fillId="0" borderId="15" xfId="0" applyFont="1" applyBorder="1" applyAlignment="1">
      <alignment/>
    </xf>
    <xf numFmtId="0" fontId="12" fillId="0" borderId="10" xfId="0" applyFont="1" applyBorder="1" applyAlignment="1">
      <alignment/>
    </xf>
    <xf numFmtId="0" fontId="8" fillId="0" borderId="11" xfId="0" applyFont="1" applyBorder="1" applyAlignment="1">
      <alignment/>
    </xf>
    <xf numFmtId="0" fontId="12" fillId="0" borderId="11" xfId="0" applyFont="1" applyBorder="1" applyAlignment="1">
      <alignment/>
    </xf>
    <xf numFmtId="0" fontId="8" fillId="0" borderId="12" xfId="0" applyFont="1" applyBorder="1" applyAlignment="1">
      <alignment/>
    </xf>
    <xf numFmtId="0" fontId="8" fillId="0" borderId="17" xfId="0" applyFont="1" applyBorder="1" applyAlignment="1">
      <alignment/>
    </xf>
    <xf numFmtId="0" fontId="12" fillId="0" borderId="17" xfId="0" applyFont="1" applyBorder="1" applyAlignment="1">
      <alignment/>
    </xf>
    <xf numFmtId="0" fontId="8" fillId="0" borderId="12" xfId="0" applyFont="1" applyBorder="1" applyAlignment="1">
      <alignment wrapText="1"/>
    </xf>
    <xf numFmtId="0" fontId="8" fillId="0" borderId="20" xfId="0" applyFont="1" applyBorder="1" applyAlignment="1">
      <alignment wrapText="1"/>
    </xf>
    <xf numFmtId="0" fontId="12" fillId="0" borderId="21" xfId="0" applyFont="1" applyBorder="1" applyAlignment="1">
      <alignment/>
    </xf>
    <xf numFmtId="0" fontId="12" fillId="0" borderId="20" xfId="0" applyFont="1" applyBorder="1" applyAlignment="1">
      <alignment/>
    </xf>
    <xf numFmtId="0" fontId="8" fillId="0" borderId="22" xfId="0" applyFont="1" applyBorder="1" applyAlignment="1">
      <alignment/>
    </xf>
    <xf numFmtId="0" fontId="12" fillId="0" borderId="22" xfId="0" applyFont="1" applyBorder="1" applyAlignment="1">
      <alignment/>
    </xf>
    <xf numFmtId="0" fontId="8" fillId="0" borderId="23" xfId="0" applyFont="1" applyBorder="1" applyAlignment="1">
      <alignment wrapText="1"/>
    </xf>
    <xf numFmtId="0" fontId="12" fillId="0" borderId="24" xfId="0" applyFont="1" applyBorder="1" applyAlignment="1">
      <alignment/>
    </xf>
    <xf numFmtId="0" fontId="12" fillId="0" borderId="23" xfId="0" applyFont="1" applyBorder="1" applyAlignment="1">
      <alignment/>
    </xf>
    <xf numFmtId="0" fontId="8" fillId="0" borderId="25" xfId="0" applyFont="1" applyBorder="1" applyAlignment="1">
      <alignment/>
    </xf>
    <xf numFmtId="0" fontId="12" fillId="0" borderId="25" xfId="0" applyFont="1" applyBorder="1" applyAlignment="1">
      <alignment/>
    </xf>
    <xf numFmtId="0" fontId="8" fillId="0" borderId="18" xfId="0" applyFont="1" applyBorder="1" applyAlignment="1">
      <alignment wrapText="1"/>
    </xf>
    <xf numFmtId="0" fontId="12" fillId="0" borderId="26" xfId="0" applyFont="1" applyBorder="1" applyAlignment="1">
      <alignment/>
    </xf>
    <xf numFmtId="0" fontId="12" fillId="0" borderId="18" xfId="0" applyFont="1" applyBorder="1" applyAlignment="1">
      <alignment/>
    </xf>
    <xf numFmtId="0" fontId="8" fillId="0" borderId="14" xfId="0" applyFont="1" applyBorder="1" applyAlignment="1">
      <alignment/>
    </xf>
    <xf numFmtId="0" fontId="12" fillId="0" borderId="14" xfId="0" applyFont="1" applyBorder="1" applyAlignment="1">
      <alignment/>
    </xf>
    <xf numFmtId="0" fontId="8" fillId="0" borderId="15" xfId="0"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2" fillId="0" borderId="12" xfId="0" applyFont="1" applyBorder="1" applyAlignment="1">
      <alignment/>
    </xf>
    <xf numFmtId="0" fontId="1" fillId="7" borderId="16" xfId="0" applyFont="1" applyFill="1" applyBorder="1" applyAlignment="1">
      <alignment horizontal="right"/>
    </xf>
    <xf numFmtId="0" fontId="2" fillId="7" borderId="16" xfId="0" applyFont="1" applyFill="1" applyBorder="1" applyAlignment="1">
      <alignment/>
    </xf>
    <xf numFmtId="0" fontId="9" fillId="0" borderId="12" xfId="0" applyFont="1" applyFill="1" applyBorder="1" applyAlignment="1">
      <alignment/>
    </xf>
    <xf numFmtId="8" fontId="1" fillId="0" borderId="15" xfId="0" applyNumberFormat="1" applyFont="1" applyBorder="1" applyAlignment="1">
      <alignment horizontal="right"/>
    </xf>
    <xf numFmtId="8" fontId="1" fillId="0" borderId="26" xfId="0" applyNumberFormat="1" applyFont="1" applyBorder="1" applyAlignment="1">
      <alignment horizontal="right"/>
    </xf>
    <xf numFmtId="8" fontId="6" fillId="0" borderId="15" xfId="0" applyNumberFormat="1" applyFont="1" applyBorder="1" applyAlignment="1">
      <alignment/>
    </xf>
    <xf numFmtId="7" fontId="1" fillId="7" borderId="12" xfId="0" applyNumberFormat="1" applyFont="1" applyFill="1" applyBorder="1" applyAlignment="1">
      <alignment horizontal="right"/>
    </xf>
    <xf numFmtId="7" fontId="1" fillId="7" borderId="12" xfId="0" applyNumberFormat="1" applyFont="1" applyFill="1" applyBorder="1" applyAlignment="1">
      <alignment/>
    </xf>
    <xf numFmtId="180" fontId="1" fillId="7" borderId="12" xfId="0" applyNumberFormat="1" applyFont="1" applyFill="1" applyBorder="1" applyAlignment="1">
      <alignment horizontal="right"/>
    </xf>
    <xf numFmtId="180" fontId="1" fillId="7" borderId="12" xfId="0" applyNumberFormat="1" applyFont="1" applyFill="1" applyBorder="1" applyAlignment="1">
      <alignment/>
    </xf>
    <xf numFmtId="7" fontId="1" fillId="7" borderId="16" xfId="0" applyNumberFormat="1" applyFont="1" applyFill="1" applyBorder="1" applyAlignment="1">
      <alignment horizontal="right"/>
    </xf>
    <xf numFmtId="7" fontId="1" fillId="7" borderId="16" xfId="0" applyNumberFormat="1" applyFont="1" applyFill="1" applyBorder="1" applyAlignment="1">
      <alignment/>
    </xf>
    <xf numFmtId="8" fontId="1" fillId="7" borderId="16" xfId="0" applyNumberFormat="1" applyFont="1" applyFill="1" applyBorder="1" applyAlignment="1">
      <alignment/>
    </xf>
    <xf numFmtId="180" fontId="1" fillId="7" borderId="16" xfId="0" applyNumberFormat="1" applyFont="1" applyFill="1" applyBorder="1" applyAlignment="1">
      <alignment horizontal="right"/>
    </xf>
    <xf numFmtId="6" fontId="1" fillId="7" borderId="16" xfId="0" applyNumberFormat="1" applyFont="1" applyFill="1" applyBorder="1" applyAlignment="1">
      <alignment/>
    </xf>
    <xf numFmtId="180" fontId="1" fillId="7" borderId="16"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0" fontId="1" fillId="7" borderId="27" xfId="0" applyFont="1" applyFill="1" applyBorder="1" applyAlignment="1">
      <alignment/>
    </xf>
    <xf numFmtId="8" fontId="1" fillId="7" borderId="27" xfId="0" applyNumberFormat="1" applyFont="1" applyFill="1" applyBorder="1" applyAlignment="1">
      <alignment/>
    </xf>
    <xf numFmtId="8" fontId="1" fillId="0" borderId="27" xfId="0" applyNumberFormat="1" applyFont="1" applyBorder="1" applyAlignment="1">
      <alignment horizontal="right"/>
    </xf>
    <xf numFmtId="8" fontId="6" fillId="0" borderId="28" xfId="0" applyNumberFormat="1" applyFont="1" applyBorder="1" applyAlignment="1">
      <alignment/>
    </xf>
    <xf numFmtId="0" fontId="1" fillId="7" borderId="29" xfId="0" applyFont="1" applyFill="1" applyBorder="1" applyAlignment="1">
      <alignment/>
    </xf>
    <xf numFmtId="8" fontId="1" fillId="7" borderId="29" xfId="0" applyNumberFormat="1" applyFont="1" applyFill="1" applyBorder="1" applyAlignment="1">
      <alignment/>
    </xf>
    <xf numFmtId="8" fontId="1" fillId="0" borderId="29" xfId="0" applyNumberFormat="1" applyFont="1" applyBorder="1" applyAlignment="1">
      <alignment horizontal="right"/>
    </xf>
    <xf numFmtId="8" fontId="6" fillId="0" borderId="29" xfId="0" applyNumberFormat="1" applyFont="1" applyBorder="1" applyAlignment="1">
      <alignment/>
    </xf>
    <xf numFmtId="8" fontId="1" fillId="0" borderId="16" xfId="0" applyNumberFormat="1" applyFont="1" applyBorder="1" applyAlignment="1">
      <alignment horizontal="right"/>
    </xf>
    <xf numFmtId="8" fontId="6" fillId="0" borderId="16" xfId="0" applyNumberFormat="1" applyFont="1" applyBorder="1" applyAlignment="1">
      <alignment/>
    </xf>
    <xf numFmtId="8" fontId="1" fillId="7" borderId="30" xfId="0" applyNumberFormat="1" applyFont="1" applyFill="1" applyBorder="1" applyAlignment="1">
      <alignment/>
    </xf>
    <xf numFmtId="8" fontId="6" fillId="0" borderId="31" xfId="0" applyNumberFormat="1" applyFont="1" applyBorder="1" applyAlignment="1">
      <alignment/>
    </xf>
    <xf numFmtId="8" fontId="1" fillId="7" borderId="32" xfId="0" applyNumberFormat="1" applyFont="1" applyFill="1" applyBorder="1" applyAlignment="1">
      <alignment/>
    </xf>
    <xf numFmtId="8" fontId="1" fillId="7" borderId="15" xfId="0" applyNumberFormat="1" applyFont="1" applyFill="1" applyBorder="1" applyAlignment="1">
      <alignment/>
    </xf>
    <xf numFmtId="8" fontId="1" fillId="7" borderId="19" xfId="0" applyNumberFormat="1" applyFont="1" applyFill="1" applyBorder="1" applyAlignment="1">
      <alignment/>
    </xf>
    <xf numFmtId="0" fontId="1" fillId="7" borderId="32" xfId="0" applyFont="1" applyFill="1" applyBorder="1" applyAlignment="1">
      <alignment/>
    </xf>
    <xf numFmtId="0" fontId="1" fillId="7" borderId="15" xfId="0" applyFont="1" applyFill="1" applyBorder="1" applyAlignment="1">
      <alignment/>
    </xf>
    <xf numFmtId="0" fontId="9" fillId="7" borderId="12" xfId="0" applyFont="1" applyFill="1" applyBorder="1" applyAlignment="1">
      <alignment/>
    </xf>
    <xf numFmtId="0" fontId="1" fillId="7" borderId="27" xfId="0" applyFont="1" applyFill="1" applyBorder="1" applyAlignment="1">
      <alignment horizontal="right"/>
    </xf>
    <xf numFmtId="0" fontId="1" fillId="7" borderId="33" xfId="0" applyFont="1" applyFill="1" applyBorder="1" applyAlignment="1">
      <alignment horizontal="right"/>
    </xf>
    <xf numFmtId="0" fontId="2" fillId="7" borderId="28" xfId="0" applyFont="1" applyFill="1" applyBorder="1" applyAlignment="1">
      <alignment/>
    </xf>
    <xf numFmtId="0" fontId="1" fillId="7" borderId="30" xfId="0" applyFont="1" applyFill="1" applyBorder="1" applyAlignment="1">
      <alignment/>
    </xf>
    <xf numFmtId="0" fontId="1" fillId="7" borderId="30" xfId="0" applyFont="1" applyFill="1" applyBorder="1" applyAlignment="1">
      <alignment horizontal="right"/>
    </xf>
    <xf numFmtId="0" fontId="1" fillId="7" borderId="29" xfId="0" applyFont="1" applyFill="1" applyBorder="1" applyAlignment="1">
      <alignment horizontal="right"/>
    </xf>
    <xf numFmtId="0" fontId="2" fillId="7" borderId="31" xfId="0" applyFont="1" applyFill="1" applyBorder="1" applyAlignment="1">
      <alignment/>
    </xf>
    <xf numFmtId="0" fontId="2" fillId="7" borderId="29" xfId="0" applyFont="1" applyFill="1" applyBorder="1" applyAlignment="1">
      <alignment/>
    </xf>
    <xf numFmtId="0" fontId="1" fillId="7" borderId="34" xfId="0" applyFont="1" applyFill="1" applyBorder="1" applyAlignment="1">
      <alignment/>
    </xf>
    <xf numFmtId="0" fontId="1" fillId="0" borderId="26" xfId="0" applyFont="1" applyBorder="1" applyAlignment="1">
      <alignment/>
    </xf>
    <xf numFmtId="6" fontId="1" fillId="0" borderId="26" xfId="0" applyNumberFormat="1" applyFont="1" applyBorder="1" applyAlignment="1">
      <alignment/>
    </xf>
    <xf numFmtId="0" fontId="1" fillId="0" borderId="26" xfId="0" applyFont="1" applyBorder="1" applyAlignment="1">
      <alignment horizontal="right"/>
    </xf>
    <xf numFmtId="0" fontId="7" fillId="0" borderId="26" xfId="0" applyFont="1" applyBorder="1" applyAlignment="1">
      <alignment/>
    </xf>
    <xf numFmtId="8" fontId="1" fillId="7" borderId="35" xfId="0" applyNumberFormat="1" applyFont="1" applyFill="1" applyBorder="1" applyAlignment="1">
      <alignment/>
    </xf>
    <xf numFmtId="8" fontId="1" fillId="7" borderId="34" xfId="0" applyNumberFormat="1" applyFont="1" applyFill="1" applyBorder="1" applyAlignment="1">
      <alignment/>
    </xf>
    <xf numFmtId="8" fontId="1" fillId="7" borderId="33" xfId="0" applyNumberFormat="1" applyFont="1" applyFill="1" applyBorder="1" applyAlignment="1">
      <alignment/>
    </xf>
    <xf numFmtId="8" fontId="1" fillId="7" borderId="12" xfId="0" applyNumberFormat="1" applyFont="1" applyFill="1" applyBorder="1" applyAlignment="1">
      <alignment horizontal="right"/>
    </xf>
    <xf numFmtId="8" fontId="0" fillId="0" borderId="0" xfId="0" applyNumberFormat="1" applyAlignment="1">
      <alignment/>
    </xf>
    <xf numFmtId="8" fontId="1" fillId="1" borderId="12" xfId="0" applyNumberFormat="1" applyFont="1" applyFill="1" applyBorder="1" applyAlignment="1">
      <alignment horizontal="right"/>
    </xf>
    <xf numFmtId="8" fontId="1" fillId="1" borderId="27" xfId="0" applyNumberFormat="1" applyFont="1" applyFill="1" applyBorder="1" applyAlignment="1">
      <alignment horizontal="right"/>
    </xf>
    <xf numFmtId="8" fontId="1" fillId="1" borderId="29" xfId="0" applyNumberFormat="1" applyFont="1" applyFill="1" applyBorder="1" applyAlignment="1">
      <alignment horizontal="right"/>
    </xf>
    <xf numFmtId="0" fontId="1" fillId="19" borderId="12" xfId="0" applyFont="1" applyFill="1" applyBorder="1" applyAlignment="1">
      <alignment horizontal="right"/>
    </xf>
    <xf numFmtId="0" fontId="1" fillId="19" borderId="27" xfId="0" applyFont="1" applyFill="1" applyBorder="1" applyAlignment="1">
      <alignment horizontal="right"/>
    </xf>
    <xf numFmtId="0" fontId="1" fillId="19" borderId="30" xfId="0" applyFont="1" applyFill="1" applyBorder="1" applyAlignment="1">
      <alignment horizontal="right"/>
    </xf>
    <xf numFmtId="8" fontId="1" fillId="1" borderId="16" xfId="0" applyNumberFormat="1" applyFont="1" applyFill="1" applyBorder="1" applyAlignment="1">
      <alignment horizontal="right"/>
    </xf>
    <xf numFmtId="8" fontId="1" fillId="1" borderId="15" xfId="0" applyNumberFormat="1" applyFont="1" applyFill="1" applyBorder="1" applyAlignment="1">
      <alignment horizontal="right"/>
    </xf>
    <xf numFmtId="8" fontId="1" fillId="1" borderId="26" xfId="0" applyNumberFormat="1" applyFont="1" applyFill="1" applyBorder="1" applyAlignment="1">
      <alignment horizontal="right"/>
    </xf>
    <xf numFmtId="0" fontId="1" fillId="19" borderId="29" xfId="0" applyFont="1" applyFill="1" applyBorder="1" applyAlignment="1">
      <alignment horizontal="righ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8" fontId="0" fillId="0" borderId="39" xfId="0" applyNumberFormat="1" applyBorder="1" applyAlignment="1">
      <alignment/>
    </xf>
    <xf numFmtId="8" fontId="0" fillId="0" borderId="40" xfId="0" applyNumberFormat="1" applyBorder="1" applyAlignment="1">
      <alignment/>
    </xf>
    <xf numFmtId="8" fontId="2" fillId="0" borderId="41" xfId="0" applyNumberFormat="1" applyFont="1" applyBorder="1" applyAlignment="1">
      <alignment/>
    </xf>
    <xf numFmtId="0" fontId="2" fillId="0" borderId="42" xfId="0" applyFont="1" applyBorder="1" applyAlignment="1">
      <alignment/>
    </xf>
    <xf numFmtId="0" fontId="2" fillId="0" borderId="37" xfId="0" applyFont="1" applyBorder="1" applyAlignment="1">
      <alignment/>
    </xf>
    <xf numFmtId="0" fontId="0" fillId="0" borderId="43" xfId="0" applyBorder="1" applyAlignment="1">
      <alignment/>
    </xf>
    <xf numFmtId="0" fontId="0" fillId="0" borderId="44" xfId="0" applyFont="1" applyBorder="1" applyAlignment="1">
      <alignment/>
    </xf>
    <xf numFmtId="0" fontId="2" fillId="0" borderId="45" xfId="0" applyFont="1" applyBorder="1" applyAlignment="1">
      <alignment/>
    </xf>
    <xf numFmtId="8" fontId="0" fillId="0" borderId="40" xfId="0" applyNumberFormat="1" applyFont="1" applyBorder="1" applyAlignment="1">
      <alignment/>
    </xf>
    <xf numFmtId="8" fontId="2" fillId="0" borderId="45" xfId="0" applyNumberFormat="1" applyFont="1" applyBorder="1" applyAlignment="1">
      <alignment/>
    </xf>
    <xf numFmtId="0" fontId="2" fillId="0" borderId="46" xfId="0" applyFont="1" applyBorder="1" applyAlignment="1">
      <alignment horizontal="center"/>
    </xf>
    <xf numFmtId="44" fontId="7" fillId="0" borderId="11" xfId="0" applyNumberFormat="1" applyFont="1" applyBorder="1" applyAlignment="1">
      <alignment/>
    </xf>
    <xf numFmtId="180" fontId="7" fillId="0" borderId="26" xfId="0" applyNumberFormat="1" applyFont="1" applyBorder="1" applyAlignment="1">
      <alignment/>
    </xf>
    <xf numFmtId="4" fontId="11" fillId="0" borderId="17" xfId="0" applyNumberFormat="1" applyFont="1" applyBorder="1" applyAlignment="1">
      <alignment/>
    </xf>
    <xf numFmtId="4" fontId="12" fillId="0" borderId="11" xfId="0" applyNumberFormat="1" applyFont="1" applyBorder="1" applyAlignment="1">
      <alignment/>
    </xf>
    <xf numFmtId="4" fontId="12" fillId="0" borderId="17" xfId="0" applyNumberFormat="1" applyFont="1" applyBorder="1" applyAlignment="1">
      <alignment/>
    </xf>
    <xf numFmtId="3" fontId="12" fillId="0" borderId="15" xfId="0" applyNumberFormat="1" applyFont="1" applyBorder="1" applyAlignment="1">
      <alignment/>
    </xf>
    <xf numFmtId="3" fontId="12" fillId="0" borderId="10" xfId="0" applyNumberFormat="1" applyFont="1" applyBorder="1" applyAlignment="1">
      <alignment/>
    </xf>
    <xf numFmtId="3" fontId="8" fillId="0" borderId="11" xfId="0" applyNumberFormat="1" applyFont="1" applyBorder="1" applyAlignment="1">
      <alignment/>
    </xf>
    <xf numFmtId="3" fontId="12" fillId="0" borderId="11" xfId="0" applyNumberFormat="1" applyFont="1" applyBorder="1" applyAlignment="1">
      <alignment/>
    </xf>
    <xf numFmtId="3" fontId="9" fillId="0" borderId="16" xfId="0" applyNumberFormat="1" applyFont="1" applyBorder="1" applyAlignment="1">
      <alignment/>
    </xf>
    <xf numFmtId="3" fontId="9" fillId="0" borderId="12" xfId="0" applyNumberFormat="1" applyFont="1" applyBorder="1" applyAlignment="1">
      <alignment/>
    </xf>
    <xf numFmtId="3" fontId="9" fillId="0" borderId="17" xfId="0" applyNumberFormat="1" applyFont="1" applyBorder="1" applyAlignment="1">
      <alignment/>
    </xf>
    <xf numFmtId="3" fontId="11" fillId="0" borderId="17" xfId="0" applyNumberFormat="1" applyFont="1" applyBorder="1" applyAlignment="1">
      <alignment/>
    </xf>
    <xf numFmtId="3" fontId="12" fillId="0" borderId="21" xfId="0" applyNumberFormat="1" applyFont="1" applyBorder="1" applyAlignment="1">
      <alignment/>
    </xf>
    <xf numFmtId="3" fontId="12" fillId="0" borderId="20" xfId="0" applyNumberFormat="1" applyFont="1" applyBorder="1" applyAlignment="1">
      <alignment/>
    </xf>
    <xf numFmtId="3" fontId="8" fillId="0" borderId="22" xfId="0" applyNumberFormat="1" applyFont="1" applyBorder="1" applyAlignment="1">
      <alignment/>
    </xf>
    <xf numFmtId="3" fontId="12" fillId="0" borderId="22" xfId="0" applyNumberFormat="1" applyFont="1" applyBorder="1" applyAlignment="1">
      <alignment/>
    </xf>
    <xf numFmtId="3" fontId="12" fillId="0" borderId="24" xfId="0" applyNumberFormat="1" applyFont="1" applyBorder="1" applyAlignment="1">
      <alignment/>
    </xf>
    <xf numFmtId="3" fontId="12" fillId="0" borderId="23" xfId="0" applyNumberFormat="1" applyFont="1" applyBorder="1" applyAlignment="1">
      <alignment/>
    </xf>
    <xf numFmtId="3" fontId="8" fillId="0" borderId="25" xfId="0" applyNumberFormat="1" applyFont="1" applyBorder="1" applyAlignment="1">
      <alignment/>
    </xf>
    <xf numFmtId="3" fontId="12" fillId="0" borderId="25" xfId="0" applyNumberFormat="1" applyFont="1" applyBorder="1" applyAlignment="1">
      <alignment/>
    </xf>
    <xf numFmtId="3" fontId="12" fillId="0" borderId="26" xfId="0" applyNumberFormat="1" applyFont="1" applyBorder="1" applyAlignment="1">
      <alignment/>
    </xf>
    <xf numFmtId="3" fontId="12" fillId="0" borderId="18" xfId="0" applyNumberFormat="1" applyFont="1" applyBorder="1" applyAlignment="1">
      <alignment/>
    </xf>
    <xf numFmtId="3" fontId="8" fillId="0" borderId="14" xfId="0" applyNumberFormat="1" applyFont="1" applyBorder="1" applyAlignment="1">
      <alignment/>
    </xf>
    <xf numFmtId="3" fontId="12" fillId="0" borderId="14" xfId="0" applyNumberFormat="1" applyFont="1" applyBorder="1" applyAlignment="1">
      <alignment/>
    </xf>
    <xf numFmtId="181" fontId="12" fillId="0" borderId="10" xfId="0" applyNumberFormat="1" applyFont="1" applyBorder="1" applyAlignment="1">
      <alignment/>
    </xf>
    <xf numFmtId="181" fontId="8" fillId="0" borderId="11" xfId="0" applyNumberFormat="1" applyFont="1" applyBorder="1" applyAlignment="1">
      <alignment/>
    </xf>
    <xf numFmtId="3" fontId="2" fillId="0" borderId="0" xfId="0" applyNumberFormat="1" applyFont="1" applyAlignment="1">
      <alignment/>
    </xf>
    <xf numFmtId="1" fontId="12" fillId="0" borderId="10" xfId="0" applyNumberFormat="1" applyFont="1" applyBorder="1" applyAlignment="1">
      <alignment/>
    </xf>
    <xf numFmtId="1" fontId="8" fillId="0" borderId="11" xfId="0" applyNumberFormat="1" applyFont="1" applyBorder="1" applyAlignment="1">
      <alignment/>
    </xf>
    <xf numFmtId="1" fontId="7" fillId="0" borderId="10" xfId="0" applyNumberFormat="1" applyFont="1" applyBorder="1" applyAlignment="1">
      <alignment horizontal="right"/>
    </xf>
    <xf numFmtId="1" fontId="7" fillId="0" borderId="10" xfId="0" applyNumberFormat="1" applyFont="1" applyBorder="1" applyAlignment="1">
      <alignment/>
    </xf>
    <xf numFmtId="1" fontId="7" fillId="0" borderId="15" xfId="0" applyNumberFormat="1" applyFont="1" applyBorder="1" applyAlignment="1">
      <alignment/>
    </xf>
    <xf numFmtId="1" fontId="7" fillId="0" borderId="11" xfId="0" applyNumberFormat="1" applyFont="1" applyBorder="1" applyAlignment="1">
      <alignment/>
    </xf>
    <xf numFmtId="0" fontId="0" fillId="0" borderId="43" xfId="0" applyFont="1" applyBorder="1" applyAlignment="1">
      <alignment/>
    </xf>
    <xf numFmtId="0" fontId="18" fillId="0" borderId="0" xfId="0" applyFont="1" applyAlignment="1">
      <alignment/>
    </xf>
    <xf numFmtId="8" fontId="36" fillId="0" borderId="39" xfId="0" applyNumberFormat="1" applyFont="1" applyBorder="1" applyAlignment="1">
      <alignment/>
    </xf>
    <xf numFmtId="8" fontId="36" fillId="0" borderId="40" xfId="0" applyNumberFormat="1" applyFont="1" applyBorder="1" applyAlignment="1">
      <alignment/>
    </xf>
    <xf numFmtId="8" fontId="37" fillId="0" borderId="41" xfId="0" applyNumberFormat="1" applyFont="1" applyBorder="1" applyAlignment="1">
      <alignment/>
    </xf>
    <xf numFmtId="0" fontId="36" fillId="0" borderId="0" xfId="0" applyFont="1" applyAlignment="1">
      <alignment/>
    </xf>
    <xf numFmtId="8" fontId="37" fillId="0" borderId="45" xfId="0" applyNumberFormat="1" applyFont="1" applyBorder="1" applyAlignment="1">
      <alignment/>
    </xf>
    <xf numFmtId="8" fontId="0" fillId="0" borderId="37" xfId="0" applyNumberFormat="1" applyFont="1" applyBorder="1" applyAlignment="1">
      <alignment/>
    </xf>
    <xf numFmtId="8" fontId="0" fillId="0" borderId="47" xfId="0" applyNumberFormat="1" applyFont="1" applyBorder="1" applyAlignment="1">
      <alignment/>
    </xf>
    <xf numFmtId="8" fontId="36" fillId="0" borderId="37" xfId="0" applyNumberFormat="1" applyFont="1" applyBorder="1" applyAlignment="1">
      <alignment/>
    </xf>
    <xf numFmtId="8" fontId="36" fillId="0" borderId="47" xfId="0" applyNumberFormat="1" applyFont="1" applyBorder="1" applyAlignment="1">
      <alignment/>
    </xf>
    <xf numFmtId="8" fontId="38" fillId="0" borderId="0" xfId="0" applyNumberFormat="1" applyFont="1" applyAlignment="1">
      <alignment/>
    </xf>
    <xf numFmtId="8" fontId="18" fillId="0" borderId="0" xfId="0" applyNumberFormat="1" applyFont="1" applyAlignment="1">
      <alignment/>
    </xf>
    <xf numFmtId="0" fontId="2" fillId="0" borderId="48" xfId="0" applyFont="1" applyBorder="1" applyAlignment="1">
      <alignment horizontal="center"/>
    </xf>
    <xf numFmtId="0" fontId="17" fillId="0" borderId="49" xfId="0" applyFont="1" applyBorder="1" applyAlignment="1">
      <alignment horizontal="center"/>
    </xf>
    <xf numFmtId="0" fontId="0" fillId="0" borderId="49" xfId="0" applyBorder="1" applyAlignment="1">
      <alignment horizontal="center"/>
    </xf>
    <xf numFmtId="0" fontId="17" fillId="0" borderId="0" xfId="0" applyFont="1" applyBorder="1" applyAlignment="1">
      <alignment horizontal="center"/>
    </xf>
    <xf numFmtId="0" fontId="0" fillId="0" borderId="0" xfId="0" applyBorder="1" applyAlignment="1">
      <alignment horizontal="center"/>
    </xf>
    <xf numFmtId="0" fontId="17" fillId="0" borderId="49" xfId="0" applyFont="1" applyBorder="1" applyAlignment="1">
      <alignment horizontal="center"/>
    </xf>
    <xf numFmtId="0" fontId="0" fillId="0" borderId="49" xfId="0" applyBorder="1" applyAlignment="1">
      <alignment horizontal="center"/>
    </xf>
    <xf numFmtId="0" fontId="17" fillId="0" borderId="0" xfId="0" applyFont="1" applyAlignment="1">
      <alignment wrapText="1"/>
    </xf>
    <xf numFmtId="0" fontId="1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6"/>
  <sheetViews>
    <sheetView tabSelected="1" view="pageLayout" workbookViewId="0" topLeftCell="A1">
      <selection activeCell="D9" sqref="D9"/>
    </sheetView>
  </sheetViews>
  <sheetFormatPr defaultColWidth="9.140625" defaultRowHeight="12.75"/>
  <cols>
    <col min="2" max="2" width="18.421875" style="0" customWidth="1"/>
    <col min="3" max="3" width="16.57421875" style="0" customWidth="1"/>
    <col min="4" max="5" width="17.7109375" style="0" customWidth="1"/>
  </cols>
  <sheetData>
    <row r="1" spans="1:4" ht="15.75">
      <c r="A1" s="214"/>
      <c r="B1" s="214"/>
      <c r="C1" s="210" t="s">
        <v>88</v>
      </c>
      <c r="D1" s="211"/>
    </row>
    <row r="2" spans="1:4" ht="16.5" thickBot="1">
      <c r="A2" s="214"/>
      <c r="B2" s="214"/>
      <c r="C2" s="208"/>
      <c r="D2" s="209"/>
    </row>
    <row r="3" spans="1:5" ht="14.25" thickBot="1" thickTop="1">
      <c r="A3" s="146"/>
      <c r="B3" s="207" t="s">
        <v>101</v>
      </c>
      <c r="C3" s="159">
        <v>2012</v>
      </c>
      <c r="D3" s="159">
        <v>2013</v>
      </c>
      <c r="E3" s="159">
        <v>2014</v>
      </c>
    </row>
    <row r="4" spans="1:5" ht="13.5" thickTop="1">
      <c r="A4" s="152" t="s">
        <v>84</v>
      </c>
      <c r="B4" s="154" t="s">
        <v>86</v>
      </c>
      <c r="C4" s="149">
        <f>'sales forecast 2012'!O6</f>
        <v>7000</v>
      </c>
      <c r="D4" s="149">
        <f>'sales forecast 2013'!O14</f>
        <v>12000</v>
      </c>
      <c r="E4" s="149">
        <f>'sales forecast 2014'!O14</f>
        <v>12000</v>
      </c>
    </row>
    <row r="5" spans="1:5" ht="12.75">
      <c r="A5" s="147"/>
      <c r="B5" s="155" t="s">
        <v>85</v>
      </c>
      <c r="C5" s="150">
        <f>'sales forecast 2012'!O7</f>
        <v>3000</v>
      </c>
      <c r="D5" s="157">
        <f>'sales forecast 2013'!O15</f>
        <v>4000</v>
      </c>
      <c r="E5" s="150">
        <f>'sales forecast 2014'!O15</f>
        <v>4000</v>
      </c>
    </row>
    <row r="6" spans="1:5" ht="12.75">
      <c r="A6" s="147"/>
      <c r="B6" s="155" t="s">
        <v>87</v>
      </c>
      <c r="C6" s="150">
        <f>'sales forecast 2012'!O8</f>
        <v>4050</v>
      </c>
      <c r="D6" s="157">
        <f>'sales forecast 2013'!O17</f>
        <v>7155</v>
      </c>
      <c r="E6" s="150">
        <f>'sales forecast 2014'!O17</f>
        <v>6975</v>
      </c>
    </row>
    <row r="7" spans="1:5" ht="12.75">
      <c r="A7" s="147"/>
      <c r="B7" s="155" t="s">
        <v>89</v>
      </c>
      <c r="C7" s="150">
        <f>'sales forecast 2012'!O9</f>
        <v>2400</v>
      </c>
      <c r="D7" s="157">
        <f>'sales forecast 2013'!O19</f>
        <v>6300</v>
      </c>
      <c r="E7" s="150">
        <f>'sales forecast 2014'!O19</f>
        <v>6600</v>
      </c>
    </row>
    <row r="8" spans="1:5" ht="12.75">
      <c r="A8" s="147"/>
      <c r="B8" s="155" t="s">
        <v>99</v>
      </c>
      <c r="C8" s="150"/>
      <c r="D8" s="201">
        <f>'sales forecast 2013'!O18</f>
        <v>64800</v>
      </c>
      <c r="E8" s="150">
        <f>'sales forecast 2014'!O18</f>
        <v>86400</v>
      </c>
    </row>
    <row r="9" spans="1:5" ht="13.5" thickBot="1">
      <c r="A9" s="147"/>
      <c r="B9" s="155" t="s">
        <v>100</v>
      </c>
      <c r="C9" s="150"/>
      <c r="D9" s="202">
        <f>'sales forecast 2013'!O13</f>
        <v>90000</v>
      </c>
      <c r="E9" s="150">
        <f>'sales forecast 2014'!O13</f>
        <v>100000</v>
      </c>
    </row>
    <row r="10" spans="1:5" ht="13.5" thickBot="1">
      <c r="A10" s="148"/>
      <c r="B10" s="156"/>
      <c r="C10" s="151">
        <f>SUM(C4:C7)</f>
        <v>16450</v>
      </c>
      <c r="D10" s="158">
        <f>SUM(D4:D9)</f>
        <v>184255</v>
      </c>
      <c r="E10" s="151">
        <f>SUM(E4:E9)</f>
        <v>215975</v>
      </c>
    </row>
    <row r="11" ht="14.25" thickBot="1" thickTop="1"/>
    <row r="12" spans="1:5" ht="13.5" thickTop="1">
      <c r="A12" s="152" t="s">
        <v>95</v>
      </c>
      <c r="B12" s="194" t="s">
        <v>90</v>
      </c>
      <c r="C12" s="149">
        <f>SUM('sales forecast 2012'!O10:O13)</f>
        <v>8510</v>
      </c>
      <c r="D12" s="149">
        <f>SUM('sales forecast 2013'!O20:O23)</f>
        <v>14030</v>
      </c>
      <c r="E12" s="149">
        <f>SUM('sales forecast 2014'!O20:O23)</f>
        <v>16047.5</v>
      </c>
    </row>
    <row r="13" spans="1:5" ht="12.75">
      <c r="A13" s="153"/>
      <c r="B13" s="155" t="s">
        <v>91</v>
      </c>
      <c r="C13" s="150"/>
      <c r="D13" s="150">
        <f>SUM('sales forecast 2013'!O6:O11)</f>
        <v>21000</v>
      </c>
      <c r="E13" s="150">
        <f>SUM('sales forecast 2014'!O6:O11)</f>
        <v>70300</v>
      </c>
    </row>
    <row r="14" spans="1:5" ht="12.75">
      <c r="A14" s="153"/>
      <c r="B14" s="155" t="s">
        <v>83</v>
      </c>
      <c r="C14" s="150"/>
      <c r="D14" s="150">
        <f>'sales forecast 2013'!O12</f>
        <v>17500</v>
      </c>
      <c r="E14" s="150">
        <f>'sales forecast 2014'!O12</f>
        <v>42000</v>
      </c>
    </row>
    <row r="15" spans="1:5" ht="13.5" thickBot="1">
      <c r="A15" s="153"/>
      <c r="B15" s="155" t="s">
        <v>92</v>
      </c>
      <c r="C15" s="150"/>
      <c r="D15" s="150">
        <f>'sales forecast 2013'!O16</f>
        <v>19200</v>
      </c>
      <c r="E15" s="150">
        <f>'sales forecast 2014'!O16</f>
        <v>19200</v>
      </c>
    </row>
    <row r="16" spans="1:5" ht="13.5" thickBot="1">
      <c r="A16" s="148"/>
      <c r="B16" s="156"/>
      <c r="C16" s="151">
        <f>SUM(C12)</f>
        <v>8510</v>
      </c>
      <c r="D16" s="151">
        <f>SUM(D12:D15)</f>
        <v>71730</v>
      </c>
      <c r="E16" s="151">
        <f>SUM(E12:E15)</f>
        <v>147547.5</v>
      </c>
    </row>
    <row r="17" spans="2:5" ht="18.75" thickTop="1">
      <c r="B17" s="195" t="s">
        <v>1</v>
      </c>
      <c r="C17" s="206">
        <f>SUM(C10+C16)</f>
        <v>24960</v>
      </c>
      <c r="D17" s="206">
        <f>SUM(D10+D16)</f>
        <v>255985</v>
      </c>
      <c r="E17" s="206">
        <f>SUM(E10+E16)</f>
        <v>363522.5</v>
      </c>
    </row>
    <row r="19" spans="3:4" ht="16.5" thickBot="1">
      <c r="C19" s="212" t="s">
        <v>106</v>
      </c>
      <c r="D19" s="213"/>
    </row>
    <row r="20" spans="1:5" ht="13.5" thickTop="1">
      <c r="A20" s="152" t="s">
        <v>84</v>
      </c>
      <c r="B20" s="194" t="s">
        <v>96</v>
      </c>
      <c r="C20" s="196">
        <f>'cashflow 2012'!AA24</f>
        <v>7250</v>
      </c>
      <c r="D20" s="196">
        <f>'cashflow 2013'!AA24</f>
        <v>48000</v>
      </c>
      <c r="E20" s="196">
        <f>'cashflow 2014'!AA24</f>
        <v>24000</v>
      </c>
    </row>
    <row r="21" spans="1:5" ht="12.75">
      <c r="A21" s="147"/>
      <c r="B21" s="155"/>
      <c r="C21" s="197"/>
      <c r="D21" s="203"/>
      <c r="E21" s="197"/>
    </row>
    <row r="22" spans="1:5" ht="13.5" thickBot="1">
      <c r="A22" s="147"/>
      <c r="B22" s="155"/>
      <c r="C22" s="197"/>
      <c r="D22" s="204"/>
      <c r="E22" s="197"/>
    </row>
    <row r="23" spans="1:5" ht="13.5" thickBot="1">
      <c r="A23" s="148"/>
      <c r="B23" s="156"/>
      <c r="C23" s="198">
        <f>SUM(C20:C20)</f>
        <v>7250</v>
      </c>
      <c r="D23" s="200">
        <f>SUM(D20:D21)</f>
        <v>48000</v>
      </c>
      <c r="E23" s="198">
        <f>SUM(E20:E21)</f>
        <v>24000</v>
      </c>
    </row>
    <row r="24" spans="3:5" ht="14.25" thickBot="1" thickTop="1">
      <c r="C24" s="199"/>
      <c r="D24" s="199"/>
      <c r="E24" s="199"/>
    </row>
    <row r="25" spans="1:5" ht="13.5" thickTop="1">
      <c r="A25" s="152" t="s">
        <v>95</v>
      </c>
      <c r="B25" s="194" t="s">
        <v>97</v>
      </c>
      <c r="C25" s="196">
        <f>SUM('cashflow 2012'!AA22)</f>
        <v>7000</v>
      </c>
      <c r="D25" s="196">
        <f>SUM('cashflow 2013'!AA22:AA22)</f>
        <v>34000</v>
      </c>
      <c r="E25" s="196">
        <f>SUM('cashflow 2014'!AA22:AA22)</f>
        <v>48000</v>
      </c>
    </row>
    <row r="26" spans="1:5" ht="12.75">
      <c r="A26" s="153"/>
      <c r="B26" s="155" t="s">
        <v>49</v>
      </c>
      <c r="C26" s="197">
        <f>SUM('cashflow 2012'!AA27+'cashflow 2012'!AA23)</f>
        <v>2190</v>
      </c>
      <c r="D26" s="197">
        <f>SUM('cashflow 2013'!AA27+'cashflow 2013'!AA23+'cashflow 2013'!AA21)</f>
        <v>5072.08</v>
      </c>
      <c r="E26" s="197">
        <f>SUM('cashflow 2014'!AA27+'cashflow 2014'!AA23+'cashflow 2014'!AA21)</f>
        <v>13347.08</v>
      </c>
    </row>
    <row r="27" spans="1:5" ht="12.75">
      <c r="A27" s="153"/>
      <c r="B27" s="155" t="s">
        <v>98</v>
      </c>
      <c r="C27" s="197">
        <f>SUM('cashflow 2012'!AA15+'cashflow 2012'!AA17)</f>
        <v>4420</v>
      </c>
      <c r="D27" s="197">
        <f>SUM('cashflow 2013'!AA11+'cashflow 2013'!AA12+'cashflow 2013'!AA13+'cashflow 2013'!AA14+'cashflow 2013'!AA15+'cashflow 2013'!AA16+'cashflow 2013'!AA17)</f>
        <v>15287.5</v>
      </c>
      <c r="E27" s="197">
        <f>SUM('cashflow 2014'!AA11+'cashflow 2014'!AA12+'cashflow 2014'!AA13+'cashflow 2014'!AA14+'cashflow 2014'!AA15+'cashflow 2014'!AA16+'cashflow 2014'!AA17)</f>
        <v>29542.5</v>
      </c>
    </row>
    <row r="28" spans="1:5" ht="12.75">
      <c r="A28" s="153"/>
      <c r="B28" s="155" t="s">
        <v>103</v>
      </c>
      <c r="C28" s="197">
        <f>SUM('cashflow 2012'!AA18:AA20)</f>
        <v>261.49</v>
      </c>
      <c r="D28" s="197">
        <f>SUM('cashflow 2013'!AA30+'cashflow 2013'!AA20+'cashflow 2013'!AA19+'cashflow 2013'!AA18)</f>
        <v>26824.850000000002</v>
      </c>
      <c r="E28" s="197">
        <f>SUM('cashflow 2014'!AA30+'cashflow 2014'!AA20+'cashflow 2014'!AA19+'cashflow 2014'!AA18)</f>
        <v>30674.850000000002</v>
      </c>
    </row>
    <row r="29" spans="1:5" ht="12.75">
      <c r="A29" s="153"/>
      <c r="B29" s="155" t="s">
        <v>102</v>
      </c>
      <c r="C29" s="197">
        <f>SUM('cashflow 2012'!AA29+'cashflow 2012'!AA26)</f>
        <v>3886.666666666667</v>
      </c>
      <c r="D29" s="197">
        <f>SUM('cashflow 2013'!AA29+'cashflow 2013'!AA26)</f>
        <v>6926.666666666667</v>
      </c>
      <c r="E29" s="197">
        <f>SUM('cashflow 2014'!AA29+'cashflow 2014'!AA26)</f>
        <v>5749.166666666666</v>
      </c>
    </row>
    <row r="30" spans="1:5" ht="12.75">
      <c r="A30" s="153"/>
      <c r="B30" s="155" t="s">
        <v>104</v>
      </c>
      <c r="C30" s="197">
        <f>SUM('cashflow 2012'!AA25+'cashflow 2012'!AA28)</f>
        <v>7950</v>
      </c>
      <c r="D30" s="197">
        <f>SUM('cashflow 2013'!AA28+'cashflow 2013'!AA25)</f>
        <v>2550</v>
      </c>
      <c r="E30" s="197">
        <f>SUM('cashflow 2014'!AA28+'cashflow 2014'!AA25)</f>
        <v>2550</v>
      </c>
    </row>
    <row r="31" spans="1:5" ht="13.5" thickBot="1">
      <c r="A31" s="153"/>
      <c r="B31" s="155" t="s">
        <v>108</v>
      </c>
      <c r="C31" s="197">
        <f>'cashflow 2012'!AA32</f>
        <v>50004</v>
      </c>
      <c r="D31" s="197">
        <f>'cashflow 2013'!AA32</f>
        <v>50004</v>
      </c>
      <c r="E31" s="197">
        <f>'cashflow 2014'!AA32</f>
        <v>50004</v>
      </c>
    </row>
    <row r="32" spans="1:5" ht="13.5" thickBot="1">
      <c r="A32" s="148"/>
      <c r="B32" s="156"/>
      <c r="C32" s="198">
        <f>SUM(C25:C31)</f>
        <v>75712.15666666666</v>
      </c>
      <c r="D32" s="198">
        <f>SUM(D25:D31)</f>
        <v>140665.09666666668</v>
      </c>
      <c r="E32" s="198">
        <f>SUM(E25:E31)</f>
        <v>179867.59666666668</v>
      </c>
    </row>
    <row r="33" spans="2:5" ht="18.75" thickTop="1">
      <c r="B33" s="195" t="s">
        <v>1</v>
      </c>
      <c r="C33" s="205">
        <f>SUM(C23+C32)</f>
        <v>82962.15666666666</v>
      </c>
      <c r="D33" s="205">
        <f>SUM(D23+D32)</f>
        <v>188665.09666666668</v>
      </c>
      <c r="E33" s="205">
        <f>SUM(E23+E32)</f>
        <v>203867.59666666668</v>
      </c>
    </row>
    <row r="36" spans="2:5" ht="18">
      <c r="B36" s="195" t="s">
        <v>107</v>
      </c>
      <c r="C36" s="206">
        <f>SUM(C17-C33)</f>
        <v>-58002.15666666666</v>
      </c>
      <c r="D36" s="206">
        <f>SUM(D17-D33)</f>
        <v>67319.90333333332</v>
      </c>
      <c r="E36" s="206">
        <f>SUM(E17-E33)</f>
        <v>159654.90333333332</v>
      </c>
    </row>
  </sheetData>
  <sheetProtection/>
  <mergeCells count="3">
    <mergeCell ref="C1:D1"/>
    <mergeCell ref="C19:D19"/>
    <mergeCell ref="A1:B2"/>
  </mergeCells>
  <printOptions horizontalCentered="1"/>
  <pageMargins left="0.7086614173228347" right="2.0866141732283467" top="0.7480314960629921" bottom="0.7480314960629921" header="0.31496062992125984" footer="0.31496062992125984"/>
  <pageSetup horizontalDpi="600" verticalDpi="600" orientation="landscape" paperSize="9" r:id="rId1"/>
  <headerFooter alignWithMargins="0">
    <oddHeader xml:space="preserve">&amp;L&amp;"Arial,Bold"&amp;16Reference 1B -  &amp;C&amp;"Arial,Bold"&amp;16 3 Year Cash Flow Whitchurch Playing Fields 
 </oddHeader>
  </headerFooter>
</worksheet>
</file>

<file path=xl/worksheets/sheet2.xml><?xml version="1.0" encoding="utf-8"?>
<worksheet xmlns="http://schemas.openxmlformats.org/spreadsheetml/2006/main" xmlns:r="http://schemas.openxmlformats.org/officeDocument/2006/relationships">
  <dimension ref="A1:BP58"/>
  <sheetViews>
    <sheetView tabSelected="1" zoomScale="125" zoomScaleNormal="125" zoomScalePageLayoutView="0" workbookViewId="0" topLeftCell="A2">
      <selection activeCell="D9" sqref="D9"/>
    </sheetView>
  </sheetViews>
  <sheetFormatPr defaultColWidth="9.140625" defaultRowHeight="12.75"/>
  <cols>
    <col min="1" max="1" width="24.421875" style="0" customWidth="1"/>
    <col min="2" max="2" width="8.00390625" style="0" customWidth="1"/>
    <col min="4" max="4" width="11.421875" style="0" bestFit="1" customWidth="1"/>
    <col min="15" max="15" width="11.8515625" style="0" customWidth="1"/>
  </cols>
  <sheetData>
    <row r="1" spans="1:68" s="2" customFormat="1" ht="23.25">
      <c r="A1" s="17"/>
      <c r="B1" s="18"/>
      <c r="D1" s="18"/>
      <c r="E1" s="18"/>
      <c r="F1" s="215" t="s">
        <v>76</v>
      </c>
      <c r="G1" s="215"/>
      <c r="H1" s="215"/>
      <c r="I1" s="215"/>
      <c r="J1" s="215"/>
      <c r="K1" s="215"/>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68" s="2" customFormat="1" ht="20.25">
      <c r="A2" s="17"/>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15" s="2" customFormat="1" ht="12.75">
      <c r="A3" s="1"/>
      <c r="B3" s="1" t="s">
        <v>0</v>
      </c>
      <c r="C3" s="3" t="s">
        <v>30</v>
      </c>
      <c r="D3" s="3" t="s">
        <v>31</v>
      </c>
      <c r="E3" s="3" t="s">
        <v>32</v>
      </c>
      <c r="F3" s="3" t="s">
        <v>55</v>
      </c>
      <c r="G3" s="3" t="s">
        <v>34</v>
      </c>
      <c r="H3" s="3" t="s">
        <v>35</v>
      </c>
      <c r="I3" s="3" t="s">
        <v>36</v>
      </c>
      <c r="J3" s="3" t="s">
        <v>37</v>
      </c>
      <c r="K3" s="3" t="s">
        <v>38</v>
      </c>
      <c r="L3" s="3" t="s">
        <v>27</v>
      </c>
      <c r="M3" s="3" t="s">
        <v>28</v>
      </c>
      <c r="N3" s="10" t="s">
        <v>29</v>
      </c>
      <c r="O3" s="4" t="s">
        <v>1</v>
      </c>
    </row>
    <row r="4" spans="1:15" s="2" customFormat="1" ht="12.75">
      <c r="A4" s="5" t="s">
        <v>19</v>
      </c>
      <c r="B4" s="6" t="s">
        <v>2</v>
      </c>
      <c r="C4" s="6" t="s">
        <v>2</v>
      </c>
      <c r="D4" s="6" t="s">
        <v>2</v>
      </c>
      <c r="E4" s="6" t="s">
        <v>2</v>
      </c>
      <c r="F4" s="6" t="s">
        <v>2</v>
      </c>
      <c r="G4" s="6" t="s">
        <v>2</v>
      </c>
      <c r="H4" s="6" t="s">
        <v>2</v>
      </c>
      <c r="I4" s="6" t="s">
        <v>2</v>
      </c>
      <c r="J4" s="6" t="s">
        <v>2</v>
      </c>
      <c r="K4" s="6" t="s">
        <v>2</v>
      </c>
      <c r="L4" s="6" t="s">
        <v>2</v>
      </c>
      <c r="M4" s="6" t="s">
        <v>2</v>
      </c>
      <c r="N4" s="31" t="s">
        <v>2</v>
      </c>
      <c r="O4" s="30" t="s">
        <v>2</v>
      </c>
    </row>
    <row r="5" spans="1:15" s="9" customFormat="1" ht="13.5" thickBot="1">
      <c r="A5" s="80" t="s">
        <v>18</v>
      </c>
      <c r="B5" s="14"/>
      <c r="C5" s="13"/>
      <c r="D5" s="13"/>
      <c r="E5" s="13"/>
      <c r="F5" s="13"/>
      <c r="G5" s="13"/>
      <c r="H5" s="13"/>
      <c r="I5" s="13"/>
      <c r="J5" s="13"/>
      <c r="K5" s="13"/>
      <c r="L5" s="13"/>
      <c r="M5" s="13"/>
      <c r="N5" s="32"/>
      <c r="O5" s="19"/>
    </row>
    <row r="6" spans="1:40" s="9" customFormat="1" ht="13.5" thickBot="1">
      <c r="A6" s="104" t="s">
        <v>59</v>
      </c>
      <c r="B6" s="110">
        <v>250</v>
      </c>
      <c r="C6" s="138"/>
      <c r="D6" s="138"/>
      <c r="E6" s="138"/>
      <c r="F6" s="138"/>
      <c r="G6" s="138"/>
      <c r="H6" s="106">
        <f aca="true" t="shared" si="0" ref="H6:N13">$B6*H19</f>
        <v>1000</v>
      </c>
      <c r="I6" s="106">
        <f t="shared" si="0"/>
        <v>1000</v>
      </c>
      <c r="J6" s="106">
        <f t="shared" si="0"/>
        <v>1000</v>
      </c>
      <c r="K6" s="106">
        <f t="shared" si="0"/>
        <v>1000</v>
      </c>
      <c r="L6" s="106">
        <f t="shared" si="0"/>
        <v>1000</v>
      </c>
      <c r="M6" s="106">
        <f t="shared" si="0"/>
        <v>1000</v>
      </c>
      <c r="N6" s="106">
        <f t="shared" si="0"/>
        <v>1000</v>
      </c>
      <c r="O6" s="111">
        <f aca="true" t="shared" si="1" ref="O6:O13">SUM(C6:N6)</f>
        <v>7000</v>
      </c>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9" customFormat="1" ht="13.5" thickBot="1">
      <c r="A7" s="104" t="s">
        <v>67</v>
      </c>
      <c r="B7" s="110">
        <v>250</v>
      </c>
      <c r="C7" s="138"/>
      <c r="D7" s="138"/>
      <c r="E7" s="138"/>
      <c r="F7" s="138"/>
      <c r="G7" s="138"/>
      <c r="H7" s="106">
        <f t="shared" si="0"/>
        <v>1000</v>
      </c>
      <c r="I7" s="106">
        <f t="shared" si="0"/>
        <v>1000</v>
      </c>
      <c r="J7" s="106">
        <f t="shared" si="0"/>
        <v>1000</v>
      </c>
      <c r="K7" s="106">
        <f t="shared" si="0"/>
        <v>0</v>
      </c>
      <c r="L7" s="106">
        <f t="shared" si="0"/>
        <v>0</v>
      </c>
      <c r="M7" s="106">
        <f t="shared" si="0"/>
        <v>0</v>
      </c>
      <c r="N7" s="106">
        <f t="shared" si="0"/>
        <v>0</v>
      </c>
      <c r="O7" s="111">
        <f t="shared" si="1"/>
        <v>3000</v>
      </c>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9" customFormat="1" ht="13.5" thickBot="1">
      <c r="A8" s="104" t="s">
        <v>61</v>
      </c>
      <c r="B8" s="110">
        <v>45</v>
      </c>
      <c r="C8" s="138"/>
      <c r="D8" s="138"/>
      <c r="E8" s="138"/>
      <c r="F8" s="138"/>
      <c r="G8" s="138"/>
      <c r="H8" s="106">
        <f t="shared" si="0"/>
        <v>225</v>
      </c>
      <c r="I8" s="106">
        <f t="shared" si="0"/>
        <v>225</v>
      </c>
      <c r="J8" s="106">
        <f t="shared" si="0"/>
        <v>720</v>
      </c>
      <c r="K8" s="106">
        <f t="shared" si="0"/>
        <v>720</v>
      </c>
      <c r="L8" s="106">
        <f t="shared" si="0"/>
        <v>720</v>
      </c>
      <c r="M8" s="106">
        <f t="shared" si="0"/>
        <v>720</v>
      </c>
      <c r="N8" s="106">
        <f t="shared" si="0"/>
        <v>720</v>
      </c>
      <c r="O8" s="111">
        <f t="shared" si="1"/>
        <v>4050</v>
      </c>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9" customFormat="1" ht="13.5" thickBot="1">
      <c r="A9" s="104" t="s">
        <v>62</v>
      </c>
      <c r="B9" s="105">
        <v>120</v>
      </c>
      <c r="C9" s="138"/>
      <c r="D9" s="138"/>
      <c r="E9" s="138"/>
      <c r="F9" s="138"/>
      <c r="G9" s="138"/>
      <c r="H9" s="106">
        <f t="shared" si="0"/>
        <v>960</v>
      </c>
      <c r="I9" s="106">
        <f t="shared" si="0"/>
        <v>960</v>
      </c>
      <c r="J9" s="106">
        <f t="shared" si="0"/>
        <v>480</v>
      </c>
      <c r="K9" s="106">
        <f t="shared" si="0"/>
        <v>0</v>
      </c>
      <c r="L9" s="106">
        <f t="shared" si="0"/>
        <v>0</v>
      </c>
      <c r="M9" s="106">
        <f t="shared" si="0"/>
        <v>0</v>
      </c>
      <c r="N9" s="106">
        <f t="shared" si="0"/>
        <v>0</v>
      </c>
      <c r="O9" s="107">
        <f t="shared" si="1"/>
        <v>2400</v>
      </c>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s="9" customFormat="1" ht="13.5" thickBot="1">
      <c r="A10" s="115" t="s">
        <v>66</v>
      </c>
      <c r="B10" s="112">
        <v>3</v>
      </c>
      <c r="C10" s="138"/>
      <c r="D10" s="142"/>
      <c r="E10" s="142"/>
      <c r="F10" s="142"/>
      <c r="G10" s="142"/>
      <c r="H10" s="108">
        <f t="shared" si="0"/>
        <v>120</v>
      </c>
      <c r="I10" s="108">
        <f t="shared" si="0"/>
        <v>120</v>
      </c>
      <c r="J10" s="108">
        <f t="shared" si="0"/>
        <v>300</v>
      </c>
      <c r="K10" s="108">
        <f t="shared" si="0"/>
        <v>300</v>
      </c>
      <c r="L10" s="108">
        <f t="shared" si="0"/>
        <v>300</v>
      </c>
      <c r="M10" s="108">
        <f t="shared" si="0"/>
        <v>225</v>
      </c>
      <c r="N10" s="108">
        <f t="shared" si="0"/>
        <v>450</v>
      </c>
      <c r="O10" s="109">
        <f t="shared" si="1"/>
        <v>1815</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1:40" s="9" customFormat="1" ht="13.5" thickBot="1">
      <c r="A11" s="116" t="s">
        <v>70</v>
      </c>
      <c r="B11" s="113">
        <v>3.5</v>
      </c>
      <c r="C11" s="138"/>
      <c r="D11" s="143"/>
      <c r="E11" s="143"/>
      <c r="F11" s="143"/>
      <c r="G11" s="143"/>
      <c r="H11" s="84">
        <f t="shared" si="0"/>
        <v>420</v>
      </c>
      <c r="I11" s="84">
        <f t="shared" si="0"/>
        <v>420</v>
      </c>
      <c r="J11" s="84">
        <f t="shared" si="0"/>
        <v>280</v>
      </c>
      <c r="K11" s="84">
        <f t="shared" si="0"/>
        <v>175</v>
      </c>
      <c r="L11" s="84">
        <f t="shared" si="0"/>
        <v>262.5</v>
      </c>
      <c r="M11" s="84">
        <f t="shared" si="0"/>
        <v>175</v>
      </c>
      <c r="N11" s="84">
        <f t="shared" si="0"/>
        <v>350</v>
      </c>
      <c r="O11" s="86">
        <f t="shared" si="1"/>
        <v>2082.5</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row>
    <row r="12" spans="1:40" s="9" customFormat="1" ht="13.5" thickBot="1">
      <c r="A12" s="116" t="s">
        <v>73</v>
      </c>
      <c r="B12" s="113">
        <v>1.5</v>
      </c>
      <c r="C12" s="138"/>
      <c r="D12" s="144"/>
      <c r="E12" s="144"/>
      <c r="F12" s="144"/>
      <c r="G12" s="144"/>
      <c r="H12" s="85">
        <f t="shared" si="0"/>
        <v>375</v>
      </c>
      <c r="I12" s="85">
        <f t="shared" si="0"/>
        <v>450</v>
      </c>
      <c r="J12" s="85">
        <f t="shared" si="0"/>
        <v>150</v>
      </c>
      <c r="K12" s="85">
        <f t="shared" si="0"/>
        <v>112.5</v>
      </c>
      <c r="L12" s="85">
        <f t="shared" si="0"/>
        <v>75</v>
      </c>
      <c r="M12" s="85">
        <f t="shared" si="0"/>
        <v>75</v>
      </c>
      <c r="N12" s="85">
        <f t="shared" si="0"/>
        <v>225</v>
      </c>
      <c r="O12" s="86">
        <f t="shared" si="1"/>
        <v>1462.5</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15" s="9" customFormat="1" ht="13.5" thickBot="1">
      <c r="A13" s="116" t="s">
        <v>74</v>
      </c>
      <c r="B13" s="114">
        <v>1.5</v>
      </c>
      <c r="C13" s="138"/>
      <c r="D13" s="144"/>
      <c r="E13" s="144"/>
      <c r="F13" s="144"/>
      <c r="G13" s="144"/>
      <c r="H13" s="85">
        <f t="shared" si="0"/>
        <v>300</v>
      </c>
      <c r="I13" s="85">
        <f t="shared" si="0"/>
        <v>300</v>
      </c>
      <c r="J13" s="85">
        <f t="shared" si="0"/>
        <v>450</v>
      </c>
      <c r="K13" s="85">
        <f t="shared" si="0"/>
        <v>600</v>
      </c>
      <c r="L13" s="85">
        <f t="shared" si="0"/>
        <v>600</v>
      </c>
      <c r="M13" s="85">
        <f t="shared" si="0"/>
        <v>450</v>
      </c>
      <c r="N13" s="85">
        <f t="shared" si="0"/>
        <v>450</v>
      </c>
      <c r="O13" s="38">
        <f t="shared" si="1"/>
        <v>3150</v>
      </c>
    </row>
    <row r="14" spans="1:15" s="9" customFormat="1" ht="0.75" customHeight="1" thickBot="1">
      <c r="A14" s="24"/>
      <c r="B14" s="24"/>
      <c r="C14" s="106"/>
      <c r="D14" s="25"/>
      <c r="E14" s="25"/>
      <c r="F14" s="25"/>
      <c r="G14" s="25"/>
      <c r="H14" s="25"/>
      <c r="I14" s="25"/>
      <c r="J14" s="25"/>
      <c r="K14" s="24"/>
      <c r="L14" s="24"/>
      <c r="M14" s="24"/>
      <c r="N14" s="26"/>
      <c r="O14" s="27"/>
    </row>
    <row r="15" spans="1:15" s="2" customFormat="1" ht="12.75">
      <c r="A15" s="1" t="s">
        <v>3</v>
      </c>
      <c r="B15" s="1"/>
      <c r="C15" s="20">
        <f aca="true" t="shared" si="2" ref="C15:N15">SUM(C4:C13)</f>
        <v>0</v>
      </c>
      <c r="D15" s="20">
        <f t="shared" si="2"/>
        <v>0</v>
      </c>
      <c r="E15" s="20">
        <f t="shared" si="2"/>
        <v>0</v>
      </c>
      <c r="F15" s="20">
        <f t="shared" si="2"/>
        <v>0</v>
      </c>
      <c r="G15" s="20">
        <f t="shared" si="2"/>
        <v>0</v>
      </c>
      <c r="H15" s="20">
        <f t="shared" si="2"/>
        <v>4400</v>
      </c>
      <c r="I15" s="20">
        <f t="shared" si="2"/>
        <v>4475</v>
      </c>
      <c r="J15" s="20">
        <f t="shared" si="2"/>
        <v>4380</v>
      </c>
      <c r="K15" s="21">
        <f t="shared" si="2"/>
        <v>2907.5</v>
      </c>
      <c r="L15" s="21">
        <f t="shared" si="2"/>
        <v>2957.5</v>
      </c>
      <c r="M15" s="21">
        <f t="shared" si="2"/>
        <v>2645</v>
      </c>
      <c r="N15" s="22">
        <f t="shared" si="2"/>
        <v>3195</v>
      </c>
      <c r="O15" s="160">
        <f>SUM(C15:N15)</f>
        <v>24960</v>
      </c>
    </row>
    <row r="17" spans="1:43" s="99" customFormat="1" ht="12.75">
      <c r="A17" s="1"/>
      <c r="B17" s="1"/>
      <c r="C17" s="3" t="s">
        <v>30</v>
      </c>
      <c r="D17" s="3" t="s">
        <v>31</v>
      </c>
      <c r="E17" s="3" t="s">
        <v>32</v>
      </c>
      <c r="F17" s="3" t="s">
        <v>33</v>
      </c>
      <c r="G17" s="3" t="s">
        <v>34</v>
      </c>
      <c r="H17" s="3" t="s">
        <v>35</v>
      </c>
      <c r="I17" s="3" t="s">
        <v>36</v>
      </c>
      <c r="J17" s="3" t="s">
        <v>37</v>
      </c>
      <c r="K17" s="10" t="s">
        <v>38</v>
      </c>
      <c r="L17" s="99" t="s">
        <v>27</v>
      </c>
      <c r="M17" s="99" t="s">
        <v>28</v>
      </c>
      <c r="N17" s="99" t="s">
        <v>29</v>
      </c>
      <c r="O17" s="4" t="s">
        <v>1</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16" s="99" customFormat="1" ht="13.5" thickBot="1">
      <c r="A18" s="5" t="s">
        <v>20</v>
      </c>
      <c r="B18" s="6" t="s">
        <v>2</v>
      </c>
      <c r="C18" s="6" t="s">
        <v>2</v>
      </c>
      <c r="D18" s="6" t="s">
        <v>2</v>
      </c>
      <c r="E18" s="6" t="s">
        <v>2</v>
      </c>
      <c r="F18" s="6" t="s">
        <v>2</v>
      </c>
      <c r="G18" s="6" t="s">
        <v>2</v>
      </c>
      <c r="H18" s="6" t="s">
        <v>2</v>
      </c>
      <c r="I18" s="6" t="s">
        <v>2</v>
      </c>
      <c r="J18" s="6" t="s">
        <v>2</v>
      </c>
      <c r="K18" s="6" t="s">
        <v>2</v>
      </c>
      <c r="L18" s="6" t="s">
        <v>2</v>
      </c>
      <c r="M18" s="6" t="s">
        <v>2</v>
      </c>
      <c r="N18" s="11" t="s">
        <v>2</v>
      </c>
      <c r="O18" s="11" t="s">
        <v>2</v>
      </c>
      <c r="P18" s="2"/>
    </row>
    <row r="19" spans="1:15" s="97" customFormat="1" ht="13.5" thickBot="1">
      <c r="A19" s="36" t="s">
        <v>59</v>
      </c>
      <c r="B19" s="131">
        <v>250</v>
      </c>
      <c r="C19" s="139"/>
      <c r="D19" s="139"/>
      <c r="E19" s="139"/>
      <c r="F19" s="139"/>
      <c r="G19" s="139"/>
      <c r="H19" s="34">
        <v>4</v>
      </c>
      <c r="I19" s="34">
        <v>4</v>
      </c>
      <c r="J19" s="34">
        <v>4</v>
      </c>
      <c r="K19" s="34">
        <v>4</v>
      </c>
      <c r="L19" s="34">
        <v>4</v>
      </c>
      <c r="M19" s="34">
        <v>4</v>
      </c>
      <c r="N19" s="81">
        <v>4</v>
      </c>
      <c r="O19" s="82">
        <f aca="true" t="shared" si="3" ref="O19:O27">SUM(C19:N19)</f>
        <v>28</v>
      </c>
    </row>
    <row r="20" spans="1:15" s="97" customFormat="1" ht="13.5" thickBot="1">
      <c r="A20" s="121" t="s">
        <v>67</v>
      </c>
      <c r="B20" s="110">
        <v>250</v>
      </c>
      <c r="C20" s="141"/>
      <c r="D20" s="141"/>
      <c r="E20" s="141"/>
      <c r="F20" s="141"/>
      <c r="G20" s="141"/>
      <c r="H20" s="122">
        <v>4</v>
      </c>
      <c r="I20" s="122">
        <v>4</v>
      </c>
      <c r="J20" s="122">
        <v>4</v>
      </c>
      <c r="K20" s="122"/>
      <c r="L20" s="122"/>
      <c r="M20" s="122"/>
      <c r="N20" s="123"/>
      <c r="O20" s="125">
        <f t="shared" si="3"/>
        <v>12</v>
      </c>
    </row>
    <row r="21" spans="1:15" s="97" customFormat="1" ht="13.5" thickBot="1">
      <c r="A21" s="126" t="s">
        <v>64</v>
      </c>
      <c r="B21" s="110">
        <v>45</v>
      </c>
      <c r="C21" s="139"/>
      <c r="D21" s="139"/>
      <c r="E21" s="139"/>
      <c r="F21" s="139"/>
      <c r="G21" s="139"/>
      <c r="H21" s="34">
        <v>5</v>
      </c>
      <c r="I21" s="34">
        <v>5</v>
      </c>
      <c r="J21" s="34">
        <v>16</v>
      </c>
      <c r="K21" s="34">
        <v>16</v>
      </c>
      <c r="L21" s="34">
        <v>16</v>
      </c>
      <c r="M21" s="34">
        <v>16</v>
      </c>
      <c r="N21" s="34">
        <v>16</v>
      </c>
      <c r="O21" s="82">
        <f t="shared" si="3"/>
        <v>90</v>
      </c>
    </row>
    <row r="22" spans="1:15" s="97" customFormat="1" ht="13.5" thickBot="1">
      <c r="A22" s="121" t="s">
        <v>62</v>
      </c>
      <c r="B22" s="105">
        <v>120</v>
      </c>
      <c r="C22" s="141"/>
      <c r="D22" s="141"/>
      <c r="E22" s="141"/>
      <c r="F22" s="141"/>
      <c r="G22" s="141"/>
      <c r="H22" s="122">
        <v>8</v>
      </c>
      <c r="I22" s="122">
        <v>8</v>
      </c>
      <c r="J22" s="122">
        <v>4</v>
      </c>
      <c r="K22" s="141"/>
      <c r="L22" s="141"/>
      <c r="M22" s="141"/>
      <c r="N22" s="145"/>
      <c r="O22" s="125">
        <f t="shared" si="3"/>
        <v>20</v>
      </c>
    </row>
    <row r="23" spans="1:15" s="97" customFormat="1" ht="12.75">
      <c r="A23" s="36" t="s">
        <v>66</v>
      </c>
      <c r="B23" s="132">
        <v>3</v>
      </c>
      <c r="C23" s="139"/>
      <c r="D23" s="139"/>
      <c r="E23" s="139"/>
      <c r="F23" s="139"/>
      <c r="G23" s="139"/>
      <c r="H23" s="34">
        <v>40</v>
      </c>
      <c r="I23" s="34">
        <v>40</v>
      </c>
      <c r="J23" s="34">
        <v>100</v>
      </c>
      <c r="K23" s="34">
        <v>100</v>
      </c>
      <c r="L23" s="34">
        <v>100</v>
      </c>
      <c r="M23" s="34">
        <v>75</v>
      </c>
      <c r="N23" s="34">
        <v>150</v>
      </c>
      <c r="O23" s="35">
        <f t="shared" si="3"/>
        <v>605</v>
      </c>
    </row>
    <row r="24" spans="1:15" s="97" customFormat="1" ht="12.75">
      <c r="A24" s="36" t="s">
        <v>71</v>
      </c>
      <c r="B24" s="93">
        <v>3.5</v>
      </c>
      <c r="C24" s="139"/>
      <c r="D24" s="139"/>
      <c r="E24" s="139"/>
      <c r="F24" s="139"/>
      <c r="G24" s="139"/>
      <c r="H24" s="34">
        <v>120</v>
      </c>
      <c r="I24" s="34">
        <v>120</v>
      </c>
      <c r="J24" s="34">
        <v>80</v>
      </c>
      <c r="K24" s="34">
        <v>50</v>
      </c>
      <c r="L24" s="34">
        <v>75</v>
      </c>
      <c r="M24" s="34">
        <v>50</v>
      </c>
      <c r="N24" s="81">
        <v>100</v>
      </c>
      <c r="O24" s="35">
        <f t="shared" si="3"/>
        <v>595</v>
      </c>
    </row>
    <row r="25" spans="1:15" s="97" customFormat="1" ht="12.75">
      <c r="A25" s="36" t="s">
        <v>72</v>
      </c>
      <c r="B25" s="93">
        <v>1.5</v>
      </c>
      <c r="C25" s="139"/>
      <c r="D25" s="139"/>
      <c r="E25" s="139"/>
      <c r="F25" s="139"/>
      <c r="G25" s="139"/>
      <c r="H25" s="34">
        <v>250</v>
      </c>
      <c r="I25" s="34">
        <v>300</v>
      </c>
      <c r="J25" s="34">
        <v>100</v>
      </c>
      <c r="K25" s="34">
        <v>75</v>
      </c>
      <c r="L25" s="34">
        <v>50</v>
      </c>
      <c r="M25" s="34">
        <v>50</v>
      </c>
      <c r="N25" s="81">
        <v>150</v>
      </c>
      <c r="O25" s="35">
        <f>SUM(C25:N25)</f>
        <v>975</v>
      </c>
    </row>
    <row r="26" spans="1:15" s="97" customFormat="1" ht="13.5" thickBot="1">
      <c r="A26" s="100" t="s">
        <v>74</v>
      </c>
      <c r="B26" s="133">
        <v>1.5</v>
      </c>
      <c r="C26" s="140"/>
      <c r="D26" s="140"/>
      <c r="E26" s="140"/>
      <c r="F26" s="140"/>
      <c r="G26" s="140"/>
      <c r="H26" s="118">
        <v>200</v>
      </c>
      <c r="I26" s="118">
        <v>200</v>
      </c>
      <c r="J26" s="118">
        <v>300</v>
      </c>
      <c r="K26" s="118">
        <v>400</v>
      </c>
      <c r="L26" s="118">
        <v>400</v>
      </c>
      <c r="M26" s="118">
        <v>300</v>
      </c>
      <c r="N26" s="119">
        <v>300</v>
      </c>
      <c r="O26" s="120">
        <f>SUM(C26:N26)</f>
        <v>2100</v>
      </c>
    </row>
    <row r="27" spans="1:15" s="97" customFormat="1" ht="12.75">
      <c r="A27" s="127" t="s">
        <v>1</v>
      </c>
      <c r="B27" s="128"/>
      <c r="C27" s="129">
        <f aca="true" t="shared" si="4" ref="C27:N27">SUM(C19:C26)</f>
        <v>0</v>
      </c>
      <c r="D27" s="129">
        <f t="shared" si="4"/>
        <v>0</v>
      </c>
      <c r="E27" s="129">
        <f t="shared" si="4"/>
        <v>0</v>
      </c>
      <c r="F27" s="129">
        <f t="shared" si="4"/>
        <v>0</v>
      </c>
      <c r="G27" s="129">
        <f t="shared" si="4"/>
        <v>0</v>
      </c>
      <c r="H27" s="129">
        <f t="shared" si="4"/>
        <v>631</v>
      </c>
      <c r="I27" s="129">
        <f t="shared" si="4"/>
        <v>681</v>
      </c>
      <c r="J27" s="129">
        <f t="shared" si="4"/>
        <v>608</v>
      </c>
      <c r="K27" s="129">
        <f t="shared" si="4"/>
        <v>645</v>
      </c>
      <c r="L27" s="129">
        <f t="shared" si="4"/>
        <v>645</v>
      </c>
      <c r="M27" s="129">
        <f t="shared" si="4"/>
        <v>495</v>
      </c>
      <c r="N27" s="129">
        <f t="shared" si="4"/>
        <v>720</v>
      </c>
      <c r="O27" s="161">
        <f t="shared" si="3"/>
        <v>4425</v>
      </c>
    </row>
    <row r="28" spans="16:44" ht="12.75">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row>
    <row r="29" spans="16:44" ht="12.75">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row>
    <row r="30" spans="16:44" ht="12.75">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row>
    <row r="31" spans="4:44" ht="12.75">
      <c r="D31" s="135"/>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row>
    <row r="32" spans="4:44" ht="12.75">
      <c r="D32" s="135"/>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row>
    <row r="33" spans="4:44" ht="12.75">
      <c r="D33" s="135"/>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row>
    <row r="34" spans="16:44" ht="12.75">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row>
    <row r="35" spans="16:44" ht="12.75">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row>
    <row r="36" spans="16:44" ht="12.75">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row>
    <row r="37" spans="16:44" ht="12.75">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row>
    <row r="38" spans="16:44" ht="12.75">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row>
    <row r="39" spans="16:44" ht="12.75">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row>
    <row r="40" spans="16:44" ht="12.75">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row>
    <row r="41" spans="16:44" ht="12.75">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row>
    <row r="42" spans="16:44" ht="12.75">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row>
    <row r="43" spans="16:44" ht="12.75">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row>
    <row r="44" spans="16:44" ht="12.75">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row>
    <row r="45" spans="16:44" ht="12.75">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row>
    <row r="46" spans="16:44" ht="12.75">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row>
    <row r="47" spans="16:44" ht="12.75">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row>
    <row r="48" spans="16:44" ht="12.75">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row>
    <row r="49" spans="16:44" ht="12.75">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row>
    <row r="50" spans="16:44" ht="12.75">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row>
    <row r="51" ht="12.75">
      <c r="P51" s="98"/>
    </row>
    <row r="52" ht="12.75">
      <c r="P52" s="98"/>
    </row>
    <row r="53" ht="12.75">
      <c r="P53" s="98"/>
    </row>
    <row r="54" ht="12.75">
      <c r="P54" s="98"/>
    </row>
    <row r="55" ht="12.75">
      <c r="P55" s="98"/>
    </row>
    <row r="56" ht="12.75">
      <c r="P56" s="98"/>
    </row>
    <row r="57" ht="12.75">
      <c r="P57" s="98"/>
    </row>
    <row r="58" ht="12.75">
      <c r="P58" s="98"/>
    </row>
  </sheetData>
  <sheetProtection password="CC0B" objects="1"/>
  <mergeCells count="1">
    <mergeCell ref="F1:K1"/>
  </mergeCells>
  <printOptions/>
  <pageMargins left="0.75" right="0.75" top="0.55" bottom="0.77" header="0.29" footer="0.5"/>
  <pageSetup horizontalDpi="300" verticalDpi="300" orientation="landscape" paperSize="9" scale="80" r:id="rId3"/>
  <legacyDrawing r:id="rId2"/>
</worksheet>
</file>

<file path=xl/worksheets/sheet3.xml><?xml version="1.0" encoding="utf-8"?>
<worksheet xmlns="http://schemas.openxmlformats.org/spreadsheetml/2006/main" xmlns:r="http://schemas.openxmlformats.org/officeDocument/2006/relationships">
  <dimension ref="A1:AA44"/>
  <sheetViews>
    <sheetView tabSelected="1" zoomScalePageLayoutView="0" workbookViewId="0" topLeftCell="A1">
      <selection activeCell="D9" sqref="D9"/>
    </sheetView>
  </sheetViews>
  <sheetFormatPr defaultColWidth="9.140625" defaultRowHeight="12.75"/>
  <cols>
    <col min="1" max="1" width="31.00390625" style="16" customWidth="1"/>
    <col min="2" max="2" width="8.421875" style="0" customWidth="1"/>
    <col min="3" max="3" width="7.7109375" style="0" customWidth="1"/>
    <col min="4" max="4" width="4.7109375" style="0" customWidth="1"/>
    <col min="5" max="5" width="7.57421875" style="0" customWidth="1"/>
    <col min="6" max="6" width="4.7109375" style="0" customWidth="1"/>
    <col min="7" max="7" width="7.7109375" style="0" customWidth="1"/>
    <col min="8" max="8" width="4.7109375" style="0" customWidth="1"/>
    <col min="9" max="9" width="8.140625" style="0" customWidth="1"/>
    <col min="10" max="10" width="4.7109375" style="0" customWidth="1"/>
    <col min="11" max="11" width="8.28125" style="0" customWidth="1"/>
    <col min="12" max="12" width="4.7109375" style="0" customWidth="1"/>
    <col min="13" max="13" width="7.8515625" style="0" customWidth="1"/>
    <col min="14" max="14" width="5.00390625" style="0" customWidth="1"/>
    <col min="15" max="15" width="7.7109375" style="0" customWidth="1"/>
    <col min="16" max="16" width="4.8515625" style="0" customWidth="1"/>
    <col min="17" max="17" width="7.8515625" style="0" customWidth="1"/>
    <col min="18" max="18" width="4.8515625" style="0" customWidth="1"/>
    <col min="19" max="19" width="8.00390625" style="0" customWidth="1"/>
    <col min="20" max="20" width="4.7109375" style="0" customWidth="1"/>
    <col min="21" max="21" width="8.421875" style="0" customWidth="1"/>
    <col min="22" max="22" width="4.7109375" style="0" customWidth="1"/>
    <col min="23" max="23" width="8.421875" style="0" customWidth="1"/>
    <col min="24" max="24" width="4.7109375" style="0" customWidth="1"/>
    <col min="25" max="25" width="8.140625" style="0" customWidth="1"/>
    <col min="26" max="26" width="4.7109375" style="0" customWidth="1"/>
  </cols>
  <sheetData>
    <row r="1" spans="1:16" s="18" customFormat="1" ht="23.25">
      <c r="A1" s="28"/>
      <c r="K1" s="215" t="s">
        <v>77</v>
      </c>
      <c r="L1" s="215"/>
      <c r="M1" s="215"/>
      <c r="N1" s="215"/>
      <c r="O1" s="215"/>
      <c r="P1" s="215"/>
    </row>
    <row r="2" spans="1:27" s="2" customFormat="1" ht="20.25">
      <c r="A2" s="29"/>
      <c r="B2" s="7"/>
      <c r="C2" s="7"/>
      <c r="D2" s="7"/>
      <c r="E2" s="7"/>
      <c r="F2" s="7"/>
      <c r="G2" s="7"/>
      <c r="H2" s="7"/>
      <c r="I2" s="7"/>
      <c r="J2" s="7"/>
      <c r="K2" s="7"/>
      <c r="L2" s="7"/>
      <c r="M2" s="7"/>
      <c r="N2" s="7"/>
      <c r="O2" s="7"/>
      <c r="P2" s="7"/>
      <c r="Q2" s="7"/>
      <c r="R2" s="7"/>
      <c r="S2" s="7"/>
      <c r="T2" s="7"/>
      <c r="U2" s="7"/>
      <c r="V2" s="7"/>
      <c r="W2" s="7"/>
      <c r="X2" s="7"/>
      <c r="Y2" s="7"/>
      <c r="Z2" s="7"/>
      <c r="AA2" s="8"/>
    </row>
    <row r="3" spans="1:27" s="2" customFormat="1" ht="15">
      <c r="A3" s="15"/>
      <c r="B3" s="77" t="s">
        <v>4</v>
      </c>
      <c r="C3" s="78" t="s">
        <v>30</v>
      </c>
      <c r="D3" s="79" t="s">
        <v>5</v>
      </c>
      <c r="E3" s="78" t="s">
        <v>31</v>
      </c>
      <c r="F3" s="79" t="s">
        <v>5</v>
      </c>
      <c r="G3" s="78" t="s">
        <v>32</v>
      </c>
      <c r="H3" s="79" t="s">
        <v>5</v>
      </c>
      <c r="I3" s="78" t="s">
        <v>55</v>
      </c>
      <c r="J3" s="79" t="s">
        <v>5</v>
      </c>
      <c r="K3" s="78" t="s">
        <v>34</v>
      </c>
      <c r="L3" s="79" t="s">
        <v>5</v>
      </c>
      <c r="M3" s="78" t="s">
        <v>35</v>
      </c>
      <c r="N3" s="79" t="s">
        <v>5</v>
      </c>
      <c r="O3" s="78" t="s">
        <v>36</v>
      </c>
      <c r="P3" s="79" t="s">
        <v>5</v>
      </c>
      <c r="Q3" s="78" t="s">
        <v>37</v>
      </c>
      <c r="R3" s="79" t="s">
        <v>5</v>
      </c>
      <c r="S3" s="78" t="s">
        <v>38</v>
      </c>
      <c r="T3" s="79" t="s">
        <v>5</v>
      </c>
      <c r="U3" s="78" t="s">
        <v>27</v>
      </c>
      <c r="V3" s="79" t="s">
        <v>5</v>
      </c>
      <c r="W3" s="78" t="s">
        <v>28</v>
      </c>
      <c r="X3" s="79" t="s">
        <v>5</v>
      </c>
      <c r="Y3" s="78" t="s">
        <v>58</v>
      </c>
      <c r="Z3" s="79" t="s">
        <v>5</v>
      </c>
      <c r="AA3" s="79" t="s">
        <v>1</v>
      </c>
    </row>
    <row r="4" spans="1:27" s="2" customFormat="1" ht="20.25" customHeight="1">
      <c r="A4" s="41" t="s">
        <v>6</v>
      </c>
      <c r="B4" s="42"/>
      <c r="C4" s="43"/>
      <c r="D4" s="44"/>
      <c r="E4" s="43"/>
      <c r="F4" s="44"/>
      <c r="G4" s="43"/>
      <c r="H4" s="44"/>
      <c r="I4" s="43"/>
      <c r="J4" s="44"/>
      <c r="K4" s="43"/>
      <c r="L4" s="44"/>
      <c r="M4" s="43"/>
      <c r="N4" s="44"/>
      <c r="O4" s="43"/>
      <c r="P4" s="44"/>
      <c r="Q4" s="43"/>
      <c r="R4" s="44"/>
      <c r="S4" s="43"/>
      <c r="T4" s="44"/>
      <c r="U4" s="43"/>
      <c r="V4" s="44"/>
      <c r="W4" s="43"/>
      <c r="X4" s="44"/>
      <c r="Y4" s="43"/>
      <c r="Z4" s="44"/>
      <c r="AA4" s="44"/>
    </row>
    <row r="5" spans="1:27" s="9" customFormat="1" ht="15">
      <c r="A5" s="45" t="s">
        <v>7</v>
      </c>
      <c r="B5" s="46"/>
      <c r="C5" s="47">
        <f>'sales forecast 2012'!C24</f>
        <v>0</v>
      </c>
      <c r="D5" s="48"/>
      <c r="E5" s="47">
        <f>'sales forecast 2012'!D24</f>
        <v>0</v>
      </c>
      <c r="F5" s="48"/>
      <c r="G5" s="47">
        <f>'sales forecast 2012'!E24</f>
        <v>0</v>
      </c>
      <c r="H5" s="48"/>
      <c r="I5" s="47">
        <f>'sales forecast 2012'!F24</f>
        <v>0</v>
      </c>
      <c r="J5" s="48"/>
      <c r="K5" s="47">
        <f>'sales forecast 2012'!G24</f>
        <v>0</v>
      </c>
      <c r="L5" s="48"/>
      <c r="M5" s="47">
        <f>'sales forecast 2012'!H15</f>
        <v>4400</v>
      </c>
      <c r="N5" s="48"/>
      <c r="O5" s="47">
        <f>'sales forecast 2012'!I15</f>
        <v>4475</v>
      </c>
      <c r="P5" s="48"/>
      <c r="Q5" s="47">
        <f>'sales forecast 2012'!J15</f>
        <v>4380</v>
      </c>
      <c r="R5" s="48"/>
      <c r="S5" s="47">
        <f>'sales forecast 2012'!K15</f>
        <v>2907.5</v>
      </c>
      <c r="T5" s="48"/>
      <c r="U5" s="47">
        <f>'sales forecast 2012'!L15</f>
        <v>2957.5</v>
      </c>
      <c r="V5" s="48"/>
      <c r="W5" s="47">
        <f>'sales forecast 2012'!M15</f>
        <v>2645</v>
      </c>
      <c r="X5" s="48"/>
      <c r="Y5" s="47">
        <f>'sales forecast 2012'!N15</f>
        <v>3195</v>
      </c>
      <c r="Z5" s="48"/>
      <c r="AA5" s="49">
        <f>SUM(B5:Y5)</f>
        <v>24960</v>
      </c>
    </row>
    <row r="6" spans="1:27" s="9" customFormat="1" ht="14.25">
      <c r="A6" s="45"/>
      <c r="B6" s="46"/>
      <c r="C6" s="50"/>
      <c r="D6" s="51"/>
      <c r="E6" s="50"/>
      <c r="F6" s="51"/>
      <c r="G6" s="50"/>
      <c r="H6" s="51"/>
      <c r="I6" s="50"/>
      <c r="J6" s="51"/>
      <c r="K6" s="50"/>
      <c r="L6" s="51"/>
      <c r="M6" s="50"/>
      <c r="N6" s="51"/>
      <c r="O6" s="50"/>
      <c r="P6" s="51"/>
      <c r="Q6" s="50"/>
      <c r="R6" s="51"/>
      <c r="S6" s="50"/>
      <c r="T6" s="51"/>
      <c r="U6" s="50"/>
      <c r="V6" s="51"/>
      <c r="W6" s="50"/>
      <c r="X6" s="51"/>
      <c r="Y6" s="50"/>
      <c r="Z6" s="51"/>
      <c r="AA6" s="52"/>
    </row>
    <row r="7" spans="1:27" s="9" customFormat="1" ht="14.25">
      <c r="A7" s="45" t="s">
        <v>68</v>
      </c>
      <c r="B7" s="46"/>
      <c r="C7" s="50"/>
      <c r="D7" s="51"/>
      <c r="E7" s="50"/>
      <c r="F7" s="51"/>
      <c r="G7" s="50"/>
      <c r="H7" s="51"/>
      <c r="I7" s="50"/>
      <c r="J7" s="51"/>
      <c r="K7" s="50"/>
      <c r="L7" s="51"/>
      <c r="M7" s="50"/>
      <c r="N7" s="51"/>
      <c r="O7" s="50"/>
      <c r="P7" s="51"/>
      <c r="Q7" s="50"/>
      <c r="R7" s="51"/>
      <c r="S7" s="50"/>
      <c r="T7" s="51"/>
      <c r="U7" s="50"/>
      <c r="V7" s="51"/>
      <c r="W7" s="50"/>
      <c r="X7" s="51"/>
      <c r="Y7" s="50"/>
      <c r="Z7" s="51"/>
      <c r="AA7" s="52"/>
    </row>
    <row r="8" spans="1:27" s="9" customFormat="1" ht="14.25">
      <c r="A8" s="45"/>
      <c r="B8" s="46"/>
      <c r="C8" s="50"/>
      <c r="D8" s="51"/>
      <c r="E8" s="50"/>
      <c r="F8" s="51"/>
      <c r="G8" s="50"/>
      <c r="H8" s="51"/>
      <c r="I8" s="50"/>
      <c r="J8" s="51"/>
      <c r="K8" s="50"/>
      <c r="L8" s="51"/>
      <c r="M8" s="50"/>
      <c r="N8" s="51"/>
      <c r="O8" s="50"/>
      <c r="P8" s="51"/>
      <c r="Q8" s="50"/>
      <c r="R8" s="51"/>
      <c r="S8" s="50"/>
      <c r="T8" s="51"/>
      <c r="U8" s="50"/>
      <c r="V8" s="51"/>
      <c r="W8" s="50"/>
      <c r="X8" s="51"/>
      <c r="Y8" s="50"/>
      <c r="Z8" s="51"/>
      <c r="AA8" s="52"/>
    </row>
    <row r="9" spans="1:27" s="2" customFormat="1" ht="15">
      <c r="A9" s="53" t="s">
        <v>8</v>
      </c>
      <c r="B9" s="54">
        <f>SUM(B5:B8)</f>
        <v>0</v>
      </c>
      <c r="C9" s="188">
        <f>SUM(C5:C7)</f>
        <v>0</v>
      </c>
      <c r="D9" s="189"/>
      <c r="E9" s="188">
        <f>SUM(E5:E7)</f>
        <v>0</v>
      </c>
      <c r="F9" s="189"/>
      <c r="G9" s="188">
        <f>SUM(G5:G7)</f>
        <v>0</v>
      </c>
      <c r="H9" s="189"/>
      <c r="I9" s="188">
        <f>SUM(I5:I7)</f>
        <v>0</v>
      </c>
      <c r="J9" s="189"/>
      <c r="K9" s="188">
        <f>SUM(K5:K7)</f>
        <v>0</v>
      </c>
      <c r="L9" s="189"/>
      <c r="M9" s="188">
        <f>SUM(M5:M7)</f>
        <v>4400</v>
      </c>
      <c r="N9" s="189"/>
      <c r="O9" s="188">
        <f>SUM(O5:O7)</f>
        <v>4475</v>
      </c>
      <c r="P9" s="189"/>
      <c r="Q9" s="188">
        <f>SUM(Q5:Q7)</f>
        <v>4380</v>
      </c>
      <c r="R9" s="189"/>
      <c r="S9" s="188">
        <f>SUM(S5:S7)</f>
        <v>2907.5</v>
      </c>
      <c r="T9" s="189"/>
      <c r="U9" s="188">
        <f>SUM(U5:U7)</f>
        <v>2957.5</v>
      </c>
      <c r="V9" s="189"/>
      <c r="W9" s="188">
        <f>SUM(W5:W7)</f>
        <v>2645</v>
      </c>
      <c r="X9" s="189"/>
      <c r="Y9" s="188">
        <f>SUM(Y5:Y7)</f>
        <v>3195</v>
      </c>
      <c r="Z9" s="56"/>
      <c r="AA9" s="57">
        <f>SUM(B9:Y9)</f>
        <v>24960</v>
      </c>
    </row>
    <row r="10" spans="1:27" s="12" customFormat="1" ht="20.25" customHeight="1">
      <c r="A10" s="41" t="s">
        <v>9</v>
      </c>
      <c r="B10" s="42"/>
      <c r="C10" s="58"/>
      <c r="D10" s="59"/>
      <c r="E10" s="58"/>
      <c r="F10" s="59"/>
      <c r="G10" s="58"/>
      <c r="H10" s="59"/>
      <c r="I10" s="58"/>
      <c r="J10" s="59"/>
      <c r="K10" s="58"/>
      <c r="L10" s="59"/>
      <c r="M10" s="58"/>
      <c r="N10" s="59"/>
      <c r="O10" s="58"/>
      <c r="P10" s="59"/>
      <c r="Q10" s="58"/>
      <c r="R10" s="59"/>
      <c r="S10" s="58"/>
      <c r="T10" s="59"/>
      <c r="U10" s="58"/>
      <c r="V10" s="59"/>
      <c r="W10" s="58"/>
      <c r="X10" s="59"/>
      <c r="Y10" s="58"/>
      <c r="Z10" s="59"/>
      <c r="AA10" s="60"/>
    </row>
    <row r="11" spans="1:27" s="9" customFormat="1" ht="14.25">
      <c r="A11" s="83" t="s">
        <v>40</v>
      </c>
      <c r="B11" s="46">
        <v>0</v>
      </c>
      <c r="C11" s="87"/>
      <c r="D11" s="51"/>
      <c r="E11" s="87"/>
      <c r="F11" s="51"/>
      <c r="G11" s="87"/>
      <c r="H11" s="51"/>
      <c r="I11" s="87"/>
      <c r="J11" s="51"/>
      <c r="K11" s="87"/>
      <c r="L11" s="51"/>
      <c r="M11" s="87"/>
      <c r="N11" s="51"/>
      <c r="O11" s="87"/>
      <c r="P11" s="51"/>
      <c r="Q11" s="87"/>
      <c r="R11" s="51"/>
      <c r="S11" s="87"/>
      <c r="T11" s="51"/>
      <c r="U11" s="87"/>
      <c r="V11" s="51"/>
      <c r="W11" s="87"/>
      <c r="X11" s="51"/>
      <c r="Y11" s="91"/>
      <c r="Z11" s="51"/>
      <c r="AA11" s="52">
        <f>SUM(B11:Y11)</f>
        <v>0</v>
      </c>
    </row>
    <row r="12" spans="1:27" s="9" customFormat="1" ht="14.25">
      <c r="A12" s="83" t="s">
        <v>41</v>
      </c>
      <c r="B12" s="46">
        <v>0</v>
      </c>
      <c r="C12" s="87"/>
      <c r="D12" s="51"/>
      <c r="E12" s="87"/>
      <c r="F12" s="51"/>
      <c r="G12" s="87"/>
      <c r="H12" s="51"/>
      <c r="I12" s="87"/>
      <c r="J12" s="51"/>
      <c r="K12" s="87"/>
      <c r="L12" s="51"/>
      <c r="M12" s="87"/>
      <c r="N12" s="51"/>
      <c r="O12" s="87"/>
      <c r="P12" s="51"/>
      <c r="Q12" s="87"/>
      <c r="R12" s="51"/>
      <c r="S12" s="87"/>
      <c r="T12" s="51"/>
      <c r="U12" s="87"/>
      <c r="V12" s="51"/>
      <c r="W12" s="87"/>
      <c r="X12" s="51"/>
      <c r="Y12" s="91"/>
      <c r="Z12" s="51"/>
      <c r="AA12" s="52">
        <f>SUM(B12:Y12)</f>
        <v>0</v>
      </c>
    </row>
    <row r="13" spans="1:27" s="9" customFormat="1" ht="14.25">
      <c r="A13" s="83" t="s">
        <v>42</v>
      </c>
      <c r="B13" s="46">
        <v>0</v>
      </c>
      <c r="C13" s="87"/>
      <c r="D13" s="51"/>
      <c r="E13" s="87"/>
      <c r="F13" s="51"/>
      <c r="G13" s="87"/>
      <c r="H13" s="51"/>
      <c r="I13" s="87"/>
      <c r="J13" s="51"/>
      <c r="K13" s="87"/>
      <c r="L13" s="51"/>
      <c r="M13" s="87"/>
      <c r="N13" s="51"/>
      <c r="O13" s="87"/>
      <c r="P13" s="51"/>
      <c r="Q13" s="87"/>
      <c r="R13" s="51"/>
      <c r="S13" s="87"/>
      <c r="T13" s="51"/>
      <c r="U13" s="87"/>
      <c r="V13" s="51"/>
      <c r="W13" s="87"/>
      <c r="X13" s="51"/>
      <c r="Y13" s="91"/>
      <c r="Z13" s="51"/>
      <c r="AA13" s="52">
        <f>SUM(B13:Z13)</f>
        <v>0</v>
      </c>
    </row>
    <row r="14" spans="1:27" s="9" customFormat="1" ht="14.25">
      <c r="A14" s="83" t="s">
        <v>10</v>
      </c>
      <c r="B14" s="46">
        <v>0</v>
      </c>
      <c r="C14" s="87"/>
      <c r="D14" s="51"/>
      <c r="E14" s="87"/>
      <c r="F14" s="51"/>
      <c r="G14" s="87"/>
      <c r="H14" s="51"/>
      <c r="I14" s="87"/>
      <c r="J14" s="51"/>
      <c r="K14" s="87"/>
      <c r="L14" s="51"/>
      <c r="M14" s="87"/>
      <c r="N14" s="51"/>
      <c r="O14" s="87"/>
      <c r="P14" s="51"/>
      <c r="Q14" s="87"/>
      <c r="R14" s="51"/>
      <c r="S14" s="87"/>
      <c r="T14" s="51"/>
      <c r="U14" s="87"/>
      <c r="V14" s="51"/>
      <c r="W14" s="87"/>
      <c r="X14" s="51"/>
      <c r="Y14" s="91"/>
      <c r="Z14" s="51"/>
      <c r="AA14" s="52">
        <f aca="true" t="shared" si="0" ref="AA14:AA19">SUM(B14:Y14)</f>
        <v>0</v>
      </c>
    </row>
    <row r="15" spans="1:27" s="9" customFormat="1" ht="13.5" customHeight="1">
      <c r="A15" s="83" t="s">
        <v>43</v>
      </c>
      <c r="B15" s="46">
        <v>0</v>
      </c>
      <c r="C15" s="88">
        <v>35</v>
      </c>
      <c r="D15" s="51"/>
      <c r="E15" s="88">
        <v>35</v>
      </c>
      <c r="F15" s="51"/>
      <c r="G15" s="88">
        <v>35</v>
      </c>
      <c r="H15" s="51"/>
      <c r="I15" s="88">
        <v>35</v>
      </c>
      <c r="J15" s="51"/>
      <c r="K15" s="88">
        <v>35</v>
      </c>
      <c r="L15" s="51"/>
      <c r="M15" s="88">
        <v>35</v>
      </c>
      <c r="N15" s="51"/>
      <c r="O15" s="88">
        <v>35</v>
      </c>
      <c r="P15" s="51"/>
      <c r="Q15" s="88">
        <v>35</v>
      </c>
      <c r="R15" s="51"/>
      <c r="S15" s="88">
        <v>35</v>
      </c>
      <c r="T15" s="51"/>
      <c r="U15" s="88">
        <v>35</v>
      </c>
      <c r="V15" s="51"/>
      <c r="W15" s="88">
        <v>35</v>
      </c>
      <c r="X15" s="51"/>
      <c r="Y15" s="88">
        <v>35</v>
      </c>
      <c r="Z15" s="51"/>
      <c r="AA15" s="52">
        <f t="shared" si="0"/>
        <v>420</v>
      </c>
    </row>
    <row r="16" spans="1:27" s="9" customFormat="1" ht="13.5" customHeight="1">
      <c r="A16" s="83" t="s">
        <v>44</v>
      </c>
      <c r="B16" s="46">
        <v>0</v>
      </c>
      <c r="C16" s="40"/>
      <c r="D16" s="51"/>
      <c r="E16" s="40"/>
      <c r="F16" s="51"/>
      <c r="G16" s="40"/>
      <c r="H16" s="51"/>
      <c r="I16" s="40"/>
      <c r="J16" s="51"/>
      <c r="K16" s="40"/>
      <c r="L16" s="51"/>
      <c r="M16" s="40"/>
      <c r="N16" s="51"/>
      <c r="O16" s="40"/>
      <c r="P16" s="51"/>
      <c r="Q16" s="40"/>
      <c r="R16" s="51"/>
      <c r="S16" s="40"/>
      <c r="T16" s="51"/>
      <c r="U16" s="40"/>
      <c r="V16" s="51"/>
      <c r="W16" s="40"/>
      <c r="X16" s="51"/>
      <c r="Y16" s="93"/>
      <c r="Z16" s="51"/>
      <c r="AA16" s="52">
        <f t="shared" si="0"/>
        <v>0</v>
      </c>
    </row>
    <row r="17" spans="1:27" s="9" customFormat="1" ht="14.25">
      <c r="A17" s="83" t="s">
        <v>11</v>
      </c>
      <c r="B17" s="46">
        <v>1000</v>
      </c>
      <c r="C17" s="89"/>
      <c r="D17" s="51"/>
      <c r="E17" s="89"/>
      <c r="F17" s="51"/>
      <c r="G17" s="89"/>
      <c r="H17" s="51"/>
      <c r="I17" s="89"/>
      <c r="J17" s="51"/>
      <c r="K17" s="89">
        <v>1000</v>
      </c>
      <c r="L17" s="51"/>
      <c r="M17" s="89"/>
      <c r="N17" s="51"/>
      <c r="O17" s="89"/>
      <c r="P17" s="51"/>
      <c r="Q17" s="89">
        <v>1000</v>
      </c>
      <c r="R17" s="51"/>
      <c r="S17" s="89"/>
      <c r="T17" s="51"/>
      <c r="U17" s="89"/>
      <c r="V17" s="51"/>
      <c r="W17" s="89">
        <v>1000</v>
      </c>
      <c r="X17" s="51"/>
      <c r="Y17" s="94"/>
      <c r="Z17" s="51"/>
      <c r="AA17" s="52">
        <f t="shared" si="0"/>
        <v>4000</v>
      </c>
    </row>
    <row r="18" spans="1:27" s="9" customFormat="1" ht="14.25">
      <c r="A18" s="83" t="s">
        <v>45</v>
      </c>
      <c r="B18" s="46">
        <v>0</v>
      </c>
      <c r="C18" s="89"/>
      <c r="D18" s="51"/>
      <c r="E18" s="89"/>
      <c r="F18" s="51"/>
      <c r="G18" s="89"/>
      <c r="H18" s="51"/>
      <c r="I18" s="89"/>
      <c r="J18" s="51"/>
      <c r="K18" s="89"/>
      <c r="L18" s="51"/>
      <c r="M18" s="89"/>
      <c r="N18" s="51"/>
      <c r="O18" s="89"/>
      <c r="P18" s="51"/>
      <c r="Q18" s="89"/>
      <c r="R18" s="51"/>
      <c r="S18" s="89"/>
      <c r="T18" s="51"/>
      <c r="U18" s="89"/>
      <c r="V18" s="51"/>
      <c r="W18" s="89"/>
      <c r="X18" s="51"/>
      <c r="Y18" s="94"/>
      <c r="Z18" s="51"/>
      <c r="AA18" s="52">
        <f t="shared" si="0"/>
        <v>0</v>
      </c>
    </row>
    <row r="19" spans="1:27" s="9" customFormat="1" ht="14.25">
      <c r="A19" s="83" t="s">
        <v>46</v>
      </c>
      <c r="B19" s="46">
        <v>0</v>
      </c>
      <c r="C19" s="89"/>
      <c r="D19" s="51"/>
      <c r="E19" s="89"/>
      <c r="F19" s="51"/>
      <c r="G19" s="89"/>
      <c r="H19" s="51"/>
      <c r="I19" s="89"/>
      <c r="J19" s="51"/>
      <c r="K19" s="89">
        <v>261.49</v>
      </c>
      <c r="L19" s="51"/>
      <c r="M19" s="89"/>
      <c r="N19" s="51"/>
      <c r="O19" s="89"/>
      <c r="P19" s="51"/>
      <c r="Q19" s="89"/>
      <c r="R19" s="51"/>
      <c r="S19" s="89"/>
      <c r="T19" s="51"/>
      <c r="U19" s="89"/>
      <c r="V19" s="51"/>
      <c r="W19" s="89"/>
      <c r="X19" s="51"/>
      <c r="Y19" s="94"/>
      <c r="Z19" s="51"/>
      <c r="AA19" s="52">
        <f t="shared" si="0"/>
        <v>261.49</v>
      </c>
    </row>
    <row r="20" spans="1:27" s="9" customFormat="1" ht="14.25">
      <c r="A20" s="83" t="s">
        <v>47</v>
      </c>
      <c r="B20" s="46">
        <v>0</v>
      </c>
      <c r="C20" s="33"/>
      <c r="D20" s="51"/>
      <c r="E20" s="33"/>
      <c r="F20" s="51"/>
      <c r="G20" s="33"/>
      <c r="H20" s="51"/>
      <c r="I20" s="33"/>
      <c r="J20" s="51"/>
      <c r="K20" s="33"/>
      <c r="L20" s="51"/>
      <c r="M20" s="33"/>
      <c r="N20" s="51"/>
      <c r="O20" s="33"/>
      <c r="P20" s="51"/>
      <c r="Q20" s="33"/>
      <c r="R20" s="51"/>
      <c r="S20" s="33"/>
      <c r="T20" s="51"/>
      <c r="U20" s="33"/>
      <c r="V20" s="51"/>
      <c r="W20" s="33"/>
      <c r="X20" s="51"/>
      <c r="Y20" s="95"/>
      <c r="Z20" s="51"/>
      <c r="AA20" s="52">
        <f aca="true" t="shared" si="1" ref="AA20:AA29">SUM(B20:Y20)</f>
        <v>0</v>
      </c>
    </row>
    <row r="21" spans="1:27" s="9" customFormat="1" ht="14.25">
      <c r="A21" s="83" t="s">
        <v>48</v>
      </c>
      <c r="B21" s="46">
        <v>0</v>
      </c>
      <c r="C21" s="89"/>
      <c r="D21" s="51"/>
      <c r="E21" s="89"/>
      <c r="F21" s="51"/>
      <c r="G21" s="89"/>
      <c r="H21" s="51"/>
      <c r="I21" s="89"/>
      <c r="J21" s="51"/>
      <c r="K21" s="89"/>
      <c r="L21" s="51"/>
      <c r="M21" s="89"/>
      <c r="N21" s="51"/>
      <c r="O21" s="89"/>
      <c r="P21" s="51"/>
      <c r="Q21" s="89"/>
      <c r="R21" s="51"/>
      <c r="S21" s="89"/>
      <c r="T21" s="51"/>
      <c r="U21" s="89"/>
      <c r="V21" s="51"/>
      <c r="W21" s="89"/>
      <c r="X21" s="51"/>
      <c r="Y21" s="94"/>
      <c r="Z21" s="51"/>
      <c r="AA21" s="52">
        <f t="shared" si="1"/>
        <v>0</v>
      </c>
    </row>
    <row r="22" spans="1:27" s="9" customFormat="1" ht="14.25">
      <c r="A22" s="83" t="s">
        <v>65</v>
      </c>
      <c r="B22" s="46">
        <v>1000</v>
      </c>
      <c r="C22" s="89"/>
      <c r="D22" s="51"/>
      <c r="E22" s="89">
        <v>1000</v>
      </c>
      <c r="F22" s="51"/>
      <c r="G22" s="89"/>
      <c r="H22" s="51"/>
      <c r="I22" s="89">
        <v>1000</v>
      </c>
      <c r="J22" s="51"/>
      <c r="K22" s="89"/>
      <c r="L22" s="51"/>
      <c r="M22" s="89">
        <v>1000</v>
      </c>
      <c r="N22" s="51"/>
      <c r="O22" s="89"/>
      <c r="P22" s="51"/>
      <c r="Q22" s="89">
        <v>1000</v>
      </c>
      <c r="R22" s="51"/>
      <c r="S22" s="89"/>
      <c r="T22" s="51"/>
      <c r="U22" s="89">
        <v>1000</v>
      </c>
      <c r="V22" s="51"/>
      <c r="W22" s="89"/>
      <c r="X22" s="51"/>
      <c r="Y22" s="94">
        <v>1000</v>
      </c>
      <c r="Z22" s="51"/>
      <c r="AA22" s="52">
        <f t="shared" si="1"/>
        <v>7000</v>
      </c>
    </row>
    <row r="23" spans="1:27" s="9" customFormat="1" ht="14.25">
      <c r="A23" s="83" t="s">
        <v>49</v>
      </c>
      <c r="B23" s="46">
        <v>0</v>
      </c>
      <c r="C23" s="90"/>
      <c r="D23" s="51"/>
      <c r="E23" s="90"/>
      <c r="F23" s="51"/>
      <c r="G23" s="90"/>
      <c r="H23" s="51"/>
      <c r="I23" s="90"/>
      <c r="J23" s="51"/>
      <c r="K23" s="90">
        <v>200</v>
      </c>
      <c r="L23" s="51"/>
      <c r="M23" s="90">
        <v>200</v>
      </c>
      <c r="N23" s="51"/>
      <c r="O23" s="90">
        <v>200</v>
      </c>
      <c r="P23" s="51"/>
      <c r="Q23" s="90">
        <v>200</v>
      </c>
      <c r="R23" s="51"/>
      <c r="S23" s="90">
        <v>200</v>
      </c>
      <c r="T23" s="51"/>
      <c r="U23" s="90">
        <v>200</v>
      </c>
      <c r="V23" s="51"/>
      <c r="W23" s="90">
        <v>200</v>
      </c>
      <c r="X23" s="51"/>
      <c r="Y23" s="96">
        <v>200</v>
      </c>
      <c r="Z23" s="51"/>
      <c r="AA23" s="52">
        <f t="shared" si="1"/>
        <v>1600</v>
      </c>
    </row>
    <row r="24" spans="1:27" s="9" customFormat="1" ht="14.25">
      <c r="A24" s="83" t="s">
        <v>50</v>
      </c>
      <c r="B24" s="46">
        <v>0</v>
      </c>
      <c r="C24" s="89"/>
      <c r="D24" s="51"/>
      <c r="E24" s="89"/>
      <c r="F24" s="51"/>
      <c r="G24" s="89"/>
      <c r="H24" s="51"/>
      <c r="I24" s="89"/>
      <c r="J24" s="51"/>
      <c r="K24" s="89">
        <v>250</v>
      </c>
      <c r="L24" s="51"/>
      <c r="M24" s="89">
        <v>250</v>
      </c>
      <c r="N24" s="51"/>
      <c r="O24" s="89">
        <v>250</v>
      </c>
      <c r="P24" s="51"/>
      <c r="Q24" s="89">
        <v>250</v>
      </c>
      <c r="R24" s="51"/>
      <c r="S24" s="89">
        <v>250</v>
      </c>
      <c r="T24" s="51"/>
      <c r="U24" s="89">
        <v>2000</v>
      </c>
      <c r="V24" s="51"/>
      <c r="W24" s="89">
        <v>2000</v>
      </c>
      <c r="X24" s="51"/>
      <c r="Y24" s="89">
        <v>2000</v>
      </c>
      <c r="Z24" s="51"/>
      <c r="AA24" s="52">
        <f t="shared" si="1"/>
        <v>7250</v>
      </c>
    </row>
    <row r="25" spans="1:27" s="9" customFormat="1" ht="14.25">
      <c r="A25" s="83" t="s">
        <v>51</v>
      </c>
      <c r="B25" s="46">
        <v>950</v>
      </c>
      <c r="C25" s="89"/>
      <c r="D25" s="51"/>
      <c r="E25" s="89"/>
      <c r="F25" s="51"/>
      <c r="G25" s="89"/>
      <c r="H25" s="51"/>
      <c r="I25" s="89"/>
      <c r="J25" s="51"/>
      <c r="K25" s="89"/>
      <c r="L25" s="51"/>
      <c r="M25" s="89"/>
      <c r="N25" s="51"/>
      <c r="O25" s="89"/>
      <c r="P25" s="51"/>
      <c r="Q25" s="89"/>
      <c r="R25" s="51"/>
      <c r="S25" s="89"/>
      <c r="T25" s="51"/>
      <c r="U25" s="89"/>
      <c r="V25" s="51"/>
      <c r="W25" s="89"/>
      <c r="X25" s="51"/>
      <c r="Y25" s="94"/>
      <c r="Z25" s="51"/>
      <c r="AA25" s="52">
        <f t="shared" si="1"/>
        <v>950</v>
      </c>
    </row>
    <row r="26" spans="1:27" s="9" customFormat="1" ht="14.25">
      <c r="A26" s="83" t="s">
        <v>52</v>
      </c>
      <c r="B26" s="46">
        <v>0</v>
      </c>
      <c r="C26" s="89"/>
      <c r="D26" s="51"/>
      <c r="E26" s="89"/>
      <c r="F26" s="51"/>
      <c r="G26" s="89"/>
      <c r="H26" s="51"/>
      <c r="I26" s="89"/>
      <c r="J26" s="51"/>
      <c r="K26" s="89"/>
      <c r="L26" s="51"/>
      <c r="M26" s="89"/>
      <c r="N26" s="51"/>
      <c r="O26" s="89"/>
      <c r="P26" s="51"/>
      <c r="Q26" s="89"/>
      <c r="R26" s="51"/>
      <c r="S26" s="89"/>
      <c r="T26" s="51"/>
      <c r="U26" s="89"/>
      <c r="V26" s="51"/>
      <c r="W26" s="89"/>
      <c r="X26" s="51"/>
      <c r="Y26" s="94"/>
      <c r="Z26" s="51"/>
      <c r="AA26" s="52">
        <f t="shared" si="1"/>
        <v>0</v>
      </c>
    </row>
    <row r="27" spans="1:27" s="9" customFormat="1" ht="14.25">
      <c r="A27" s="83" t="s">
        <v>53</v>
      </c>
      <c r="B27" s="46">
        <v>0</v>
      </c>
      <c r="C27" s="89"/>
      <c r="D27" s="51"/>
      <c r="E27" s="89"/>
      <c r="F27" s="51"/>
      <c r="G27" s="89"/>
      <c r="H27" s="51"/>
      <c r="I27" s="89"/>
      <c r="J27" s="51"/>
      <c r="K27" s="89">
        <v>450</v>
      </c>
      <c r="L27" s="51"/>
      <c r="M27" s="89">
        <v>20</v>
      </c>
      <c r="N27" s="51"/>
      <c r="O27" s="89">
        <v>20</v>
      </c>
      <c r="P27" s="51"/>
      <c r="Q27" s="89">
        <v>20</v>
      </c>
      <c r="R27" s="51"/>
      <c r="S27" s="89">
        <v>20</v>
      </c>
      <c r="T27" s="51"/>
      <c r="U27" s="89">
        <v>20</v>
      </c>
      <c r="V27" s="51"/>
      <c r="W27" s="89">
        <v>20</v>
      </c>
      <c r="X27" s="51"/>
      <c r="Y27" s="94">
        <v>20</v>
      </c>
      <c r="Z27" s="51"/>
      <c r="AA27" s="52">
        <f t="shared" si="1"/>
        <v>590</v>
      </c>
    </row>
    <row r="28" spans="1:27" s="9" customFormat="1" ht="14.25">
      <c r="A28" s="83" t="s">
        <v>56</v>
      </c>
      <c r="B28" s="46">
        <v>7000</v>
      </c>
      <c r="C28" s="89"/>
      <c r="D28" s="51"/>
      <c r="E28" s="89"/>
      <c r="F28" s="51"/>
      <c r="G28" s="89"/>
      <c r="H28" s="51"/>
      <c r="I28" s="89"/>
      <c r="J28" s="51"/>
      <c r="K28" s="89"/>
      <c r="L28" s="51"/>
      <c r="M28" s="89"/>
      <c r="N28" s="51"/>
      <c r="O28" s="89"/>
      <c r="P28" s="51"/>
      <c r="Q28" s="89"/>
      <c r="R28" s="51"/>
      <c r="S28" s="89"/>
      <c r="T28" s="51"/>
      <c r="U28" s="89"/>
      <c r="V28" s="51"/>
      <c r="W28" s="89"/>
      <c r="X28" s="51"/>
      <c r="Y28" s="94"/>
      <c r="Z28" s="51"/>
      <c r="AA28" s="52">
        <f t="shared" si="1"/>
        <v>7000</v>
      </c>
    </row>
    <row r="29" spans="1:27" s="9" customFormat="1" ht="14.25">
      <c r="A29" s="83" t="s">
        <v>105</v>
      </c>
      <c r="B29" s="46">
        <v>1050</v>
      </c>
      <c r="C29" s="134"/>
      <c r="D29" s="51"/>
      <c r="E29" s="89"/>
      <c r="F29" s="51"/>
      <c r="G29" s="89"/>
      <c r="H29" s="51"/>
      <c r="I29" s="89"/>
      <c r="J29" s="51"/>
      <c r="K29" s="89"/>
      <c r="L29" s="51"/>
      <c r="M29" s="89">
        <f>SUM('sales forecast 2012'!H10:H13)/3</f>
        <v>405</v>
      </c>
      <c r="N29" s="51"/>
      <c r="O29" s="89">
        <f>SUM('sales forecast 2012'!I10:I13)/3</f>
        <v>430</v>
      </c>
      <c r="P29" s="51"/>
      <c r="Q29" s="89">
        <f>SUM('sales forecast 2012'!J10:J13)/3</f>
        <v>393.3333333333333</v>
      </c>
      <c r="R29" s="51"/>
      <c r="S29" s="89">
        <f>SUM('sales forecast 2012'!K10:K13)/3</f>
        <v>395.8333333333333</v>
      </c>
      <c r="T29" s="51"/>
      <c r="U29" s="89">
        <f>SUM('sales forecast 2012'!L10:L13)/3</f>
        <v>412.5</v>
      </c>
      <c r="V29" s="51"/>
      <c r="W29" s="89">
        <f>SUM('sales forecast 2012'!M10:M13)/3</f>
        <v>308.3333333333333</v>
      </c>
      <c r="X29" s="51"/>
      <c r="Y29" s="89">
        <f>SUM('sales forecast 2012'!N10:N13)/3</f>
        <v>491.6666666666667</v>
      </c>
      <c r="Z29" s="51"/>
      <c r="AA29" s="52">
        <f t="shared" si="1"/>
        <v>3886.666666666667</v>
      </c>
    </row>
    <row r="30" spans="1:27" s="9" customFormat="1" ht="14.25">
      <c r="A30" s="45" t="s">
        <v>57</v>
      </c>
      <c r="B30" s="46">
        <v>0</v>
      </c>
      <c r="C30" s="117"/>
      <c r="D30" s="51"/>
      <c r="E30" s="117"/>
      <c r="F30" s="51"/>
      <c r="G30" s="36"/>
      <c r="H30" s="51"/>
      <c r="I30" s="117"/>
      <c r="J30" s="51"/>
      <c r="K30" s="117"/>
      <c r="L30" s="51"/>
      <c r="M30" s="36"/>
      <c r="N30" s="51"/>
      <c r="O30" s="117"/>
      <c r="P30" s="51"/>
      <c r="Q30" s="117"/>
      <c r="R30" s="51"/>
      <c r="S30" s="36"/>
      <c r="T30" s="51"/>
      <c r="U30" s="117"/>
      <c r="V30" s="51"/>
      <c r="W30" s="117"/>
      <c r="X30" s="51"/>
      <c r="Y30" s="94"/>
      <c r="Z30" s="51"/>
      <c r="AA30" s="52">
        <f>SUM(B30:Y30)</f>
        <v>0</v>
      </c>
    </row>
    <row r="31" spans="1:27" s="2" customFormat="1" ht="30">
      <c r="A31" s="53" t="s">
        <v>12</v>
      </c>
      <c r="B31" s="54">
        <f>SUM(B11:B30)</f>
        <v>11000</v>
      </c>
      <c r="C31" s="55">
        <f>SUM(C11:C30)</f>
        <v>35</v>
      </c>
      <c r="D31" s="56"/>
      <c r="E31" s="55">
        <f>SUM(E11:E30)</f>
        <v>1035</v>
      </c>
      <c r="F31" s="56"/>
      <c r="G31" s="55">
        <f>SUM(G11:G30)</f>
        <v>35</v>
      </c>
      <c r="H31" s="56"/>
      <c r="I31" s="55">
        <f>SUM(I11:I30)</f>
        <v>1035</v>
      </c>
      <c r="J31" s="56"/>
      <c r="K31" s="55">
        <f>SUM(K11:K30)</f>
        <v>2196.49</v>
      </c>
      <c r="L31" s="56"/>
      <c r="M31" s="55">
        <f>SUM(M11:M30)</f>
        <v>1910</v>
      </c>
      <c r="N31" s="56"/>
      <c r="O31" s="55">
        <f>SUM(O11:O30)</f>
        <v>935</v>
      </c>
      <c r="P31" s="56"/>
      <c r="Q31" s="55">
        <f>SUM(Q11:Q30)</f>
        <v>2898.3333333333335</v>
      </c>
      <c r="R31" s="56"/>
      <c r="S31" s="55">
        <f>SUM(S11:S30)</f>
        <v>900.8333333333333</v>
      </c>
      <c r="T31" s="56"/>
      <c r="U31" s="55">
        <f>SUM(U11:U30)</f>
        <v>3667.5</v>
      </c>
      <c r="V31" s="56"/>
      <c r="W31" s="55">
        <f>SUM(W11:W30)</f>
        <v>3563.3333333333335</v>
      </c>
      <c r="X31" s="56"/>
      <c r="Y31" s="55">
        <f>SUM(Y11:Y30)</f>
        <v>3746.6666666666665</v>
      </c>
      <c r="Z31" s="56"/>
      <c r="AA31" s="57">
        <f>SUM(AA11:AA30)</f>
        <v>32958.15666666666</v>
      </c>
    </row>
    <row r="32" spans="1:27" s="9" customFormat="1" ht="11.25" customHeight="1">
      <c r="A32" s="45" t="s">
        <v>93</v>
      </c>
      <c r="B32" s="46"/>
      <c r="C32" s="50">
        <v>4167</v>
      </c>
      <c r="D32" s="51"/>
      <c r="E32" s="50">
        <v>4167</v>
      </c>
      <c r="F32" s="51"/>
      <c r="G32" s="50">
        <v>4167</v>
      </c>
      <c r="H32" s="51"/>
      <c r="I32" s="50">
        <v>4167</v>
      </c>
      <c r="J32" s="51"/>
      <c r="K32" s="50">
        <v>4167</v>
      </c>
      <c r="L32" s="51"/>
      <c r="M32" s="50">
        <v>4167</v>
      </c>
      <c r="N32" s="51"/>
      <c r="O32" s="50">
        <v>4167</v>
      </c>
      <c r="P32" s="51"/>
      <c r="Q32" s="50">
        <v>4167</v>
      </c>
      <c r="R32" s="51"/>
      <c r="S32" s="50">
        <v>4167</v>
      </c>
      <c r="T32" s="51"/>
      <c r="U32" s="50">
        <v>4167</v>
      </c>
      <c r="V32" s="51"/>
      <c r="W32" s="50">
        <v>4167</v>
      </c>
      <c r="X32" s="51"/>
      <c r="Y32" s="50">
        <v>4167</v>
      </c>
      <c r="Z32" s="51"/>
      <c r="AA32" s="52">
        <f>SUM(B32:Y32)</f>
        <v>50004</v>
      </c>
    </row>
    <row r="33" spans="1:27" s="9" customFormat="1" ht="15">
      <c r="A33" s="61" t="s">
        <v>94</v>
      </c>
      <c r="B33" s="46"/>
      <c r="C33" s="50"/>
      <c r="D33" s="51"/>
      <c r="E33" s="50"/>
      <c r="F33" s="51"/>
      <c r="G33" s="50"/>
      <c r="H33" s="51"/>
      <c r="I33" s="50"/>
      <c r="J33" s="51"/>
      <c r="K33" s="50"/>
      <c r="L33" s="51"/>
      <c r="M33" s="50"/>
      <c r="N33" s="51"/>
      <c r="O33" s="50"/>
      <c r="P33" s="51"/>
      <c r="Q33" s="50"/>
      <c r="R33" s="51"/>
      <c r="S33" s="50"/>
      <c r="T33" s="51"/>
      <c r="U33" s="50"/>
      <c r="V33" s="51"/>
      <c r="W33" s="50"/>
      <c r="X33" s="51"/>
      <c r="Y33" s="50"/>
      <c r="Z33" s="51"/>
      <c r="AA33" s="52">
        <f>SUM(B33:Y33)</f>
        <v>0</v>
      </c>
    </row>
    <row r="34" spans="1:27" s="9" customFormat="1" ht="14.25">
      <c r="A34" s="45"/>
      <c r="B34" s="46"/>
      <c r="C34" s="50"/>
      <c r="D34" s="51"/>
      <c r="E34" s="50"/>
      <c r="F34" s="51"/>
      <c r="G34" s="50"/>
      <c r="H34" s="51"/>
      <c r="I34" s="50"/>
      <c r="J34" s="51"/>
      <c r="K34" s="50"/>
      <c r="L34" s="51"/>
      <c r="M34" s="50"/>
      <c r="N34" s="51"/>
      <c r="O34" s="50"/>
      <c r="P34" s="51"/>
      <c r="Q34" s="50"/>
      <c r="R34" s="51"/>
      <c r="S34" s="50"/>
      <c r="T34" s="51"/>
      <c r="U34" s="50"/>
      <c r="V34" s="51"/>
      <c r="W34" s="50"/>
      <c r="X34" s="51"/>
      <c r="Y34" s="50"/>
      <c r="Z34" s="51"/>
      <c r="AA34" s="52"/>
    </row>
    <row r="35" spans="1:27" s="9" customFormat="1" ht="14.25">
      <c r="A35" s="45"/>
      <c r="B35" s="46"/>
      <c r="C35" s="50"/>
      <c r="D35" s="51"/>
      <c r="E35" s="50"/>
      <c r="F35" s="51"/>
      <c r="G35" s="50"/>
      <c r="H35" s="51"/>
      <c r="I35" s="50"/>
      <c r="J35" s="51"/>
      <c r="K35" s="50"/>
      <c r="L35" s="51"/>
      <c r="M35" s="50"/>
      <c r="N35" s="51"/>
      <c r="O35" s="50"/>
      <c r="P35" s="51"/>
      <c r="Q35" s="50"/>
      <c r="R35" s="51"/>
      <c r="S35" s="50"/>
      <c r="T35" s="51"/>
      <c r="U35" s="50"/>
      <c r="V35" s="51"/>
      <c r="W35" s="50"/>
      <c r="X35" s="51"/>
      <c r="Y35" s="50"/>
      <c r="Z35" s="51"/>
      <c r="AA35" s="52"/>
    </row>
    <row r="36" spans="1:27" s="9" customFormat="1" ht="14.25">
      <c r="A36" s="45"/>
      <c r="B36" s="46"/>
      <c r="C36" s="50"/>
      <c r="D36" s="51"/>
      <c r="E36" s="50"/>
      <c r="F36" s="51"/>
      <c r="G36" s="50"/>
      <c r="H36" s="51"/>
      <c r="I36" s="50"/>
      <c r="J36" s="51"/>
      <c r="K36" s="50"/>
      <c r="L36" s="51"/>
      <c r="M36" s="50"/>
      <c r="N36" s="51"/>
      <c r="O36" s="50"/>
      <c r="P36" s="51"/>
      <c r="Q36" s="50"/>
      <c r="R36" s="51"/>
      <c r="S36" s="50"/>
      <c r="T36" s="51"/>
      <c r="U36" s="50"/>
      <c r="V36" s="51"/>
      <c r="W36" s="50"/>
      <c r="X36" s="51"/>
      <c r="Y36" s="50"/>
      <c r="Z36" s="51"/>
      <c r="AA36" s="52"/>
    </row>
    <row r="37" spans="1:27" s="2" customFormat="1" ht="15.75" thickBot="1">
      <c r="A37" s="62" t="s">
        <v>13</v>
      </c>
      <c r="B37" s="63">
        <f>SUM(B32:B36)</f>
        <v>0</v>
      </c>
      <c r="C37" s="64">
        <f>SUM(C32:C36)</f>
        <v>4167</v>
      </c>
      <c r="D37" s="65"/>
      <c r="E37" s="64">
        <f>SUM(E32:E36)</f>
        <v>4167</v>
      </c>
      <c r="F37" s="65"/>
      <c r="G37" s="64">
        <f>SUM(G32:G36)</f>
        <v>4167</v>
      </c>
      <c r="H37" s="65"/>
      <c r="I37" s="64">
        <f>SUM(I32:I36)</f>
        <v>4167</v>
      </c>
      <c r="J37" s="65"/>
      <c r="K37" s="64">
        <f>SUM(K32:K36)</f>
        <v>4167</v>
      </c>
      <c r="L37" s="65"/>
      <c r="M37" s="64">
        <f>SUM(M32:M36)</f>
        <v>4167</v>
      </c>
      <c r="N37" s="65"/>
      <c r="O37" s="64">
        <f>SUM(O32:O36)</f>
        <v>4167</v>
      </c>
      <c r="P37" s="65"/>
      <c r="Q37" s="64">
        <f>SUM(Q32:Q36)</f>
        <v>4167</v>
      </c>
      <c r="R37" s="65"/>
      <c r="S37" s="64">
        <f>SUM(S32:S36)</f>
        <v>4167</v>
      </c>
      <c r="T37" s="65"/>
      <c r="U37" s="64">
        <f>SUM(U32:U36)</f>
        <v>4167</v>
      </c>
      <c r="V37" s="65"/>
      <c r="W37" s="64">
        <f>SUM(W32:W36)</f>
        <v>4167</v>
      </c>
      <c r="X37" s="65"/>
      <c r="Y37" s="64">
        <f>SUM(Y32:Y36)</f>
        <v>4167</v>
      </c>
      <c r="Z37" s="65"/>
      <c r="AA37" s="66">
        <f>SUM(AA32:AA36)</f>
        <v>50004</v>
      </c>
    </row>
    <row r="38" spans="1:27" s="2" customFormat="1" ht="31.5" thickBot="1" thickTop="1">
      <c r="A38" s="67" t="s">
        <v>14</v>
      </c>
      <c r="B38" s="68">
        <f>SUM(B31+B37)</f>
        <v>11000</v>
      </c>
      <c r="C38" s="69">
        <f>SUM(C31+C37)</f>
        <v>4202</v>
      </c>
      <c r="D38" s="70"/>
      <c r="E38" s="69">
        <f>SUM(E31+E37)</f>
        <v>5202</v>
      </c>
      <c r="F38" s="70"/>
      <c r="G38" s="69">
        <f>SUM(G31+G37)</f>
        <v>4202</v>
      </c>
      <c r="H38" s="70"/>
      <c r="I38" s="69">
        <f>SUM(I31+I37)</f>
        <v>5202</v>
      </c>
      <c r="J38" s="70"/>
      <c r="K38" s="69">
        <f>SUM(K31+K37)</f>
        <v>6363.49</v>
      </c>
      <c r="L38" s="70"/>
      <c r="M38" s="69">
        <f>SUM(M31+M37)</f>
        <v>6077</v>
      </c>
      <c r="N38" s="70"/>
      <c r="O38" s="69">
        <f>SUM(O31+O37)</f>
        <v>5102</v>
      </c>
      <c r="P38" s="70"/>
      <c r="Q38" s="69">
        <f>SUM(Q31+Q37)</f>
        <v>7065.333333333334</v>
      </c>
      <c r="R38" s="70"/>
      <c r="S38" s="69">
        <f>SUM(S31+S37)</f>
        <v>5067.833333333333</v>
      </c>
      <c r="T38" s="70"/>
      <c r="U38" s="69">
        <f>SUM(U31+U37)</f>
        <v>7834.5</v>
      </c>
      <c r="V38" s="70"/>
      <c r="W38" s="69">
        <f>SUM(W31+W37)</f>
        <v>7730.333333333334</v>
      </c>
      <c r="X38" s="70"/>
      <c r="Y38" s="69">
        <f>SUM(Y31+Y37)</f>
        <v>7913.666666666666</v>
      </c>
      <c r="Z38" s="70"/>
      <c r="AA38" s="71">
        <f>SUM(AA31+AA37)</f>
        <v>82962.15666666666</v>
      </c>
    </row>
    <row r="39" spans="1:27" s="2" customFormat="1" ht="15.75" thickTop="1">
      <c r="A39" s="72" t="s">
        <v>15</v>
      </c>
      <c r="B39" s="73">
        <f>SUM(B9-B38)</f>
        <v>-11000</v>
      </c>
      <c r="C39" s="74">
        <f>SUM(C9-C38)</f>
        <v>-4202</v>
      </c>
      <c r="D39" s="75"/>
      <c r="E39" s="74">
        <f>SUM(E9-E38)</f>
        <v>-5202</v>
      </c>
      <c r="F39" s="75"/>
      <c r="G39" s="74">
        <f>SUM(G9-G38)</f>
        <v>-4202</v>
      </c>
      <c r="H39" s="75"/>
      <c r="I39" s="74">
        <f>SUM(I9-I38)</f>
        <v>-5202</v>
      </c>
      <c r="J39" s="75"/>
      <c r="K39" s="74">
        <f>SUM(K9-K38)</f>
        <v>-6363.49</v>
      </c>
      <c r="L39" s="75"/>
      <c r="M39" s="74">
        <f>SUM(M9-M38)</f>
        <v>-1677</v>
      </c>
      <c r="N39" s="75"/>
      <c r="O39" s="74">
        <f>SUM(O9-O38)</f>
        <v>-627</v>
      </c>
      <c r="P39" s="75"/>
      <c r="Q39" s="74">
        <f>SUM(Q9-Q38)</f>
        <v>-2685.333333333334</v>
      </c>
      <c r="R39" s="75"/>
      <c r="S39" s="74">
        <f>SUM(S9-S38)</f>
        <v>-2160.333333333333</v>
      </c>
      <c r="T39" s="75"/>
      <c r="U39" s="74">
        <f>SUM(U9-U38)</f>
        <v>-4877</v>
      </c>
      <c r="V39" s="75"/>
      <c r="W39" s="74">
        <f>SUM(W9-W38)</f>
        <v>-5085.333333333334</v>
      </c>
      <c r="X39" s="75"/>
      <c r="Y39" s="74">
        <f>SUM(Y9-Y38)</f>
        <v>-4718.666666666666</v>
      </c>
      <c r="Z39" s="75"/>
      <c r="AA39" s="76">
        <f>SUM(AA9-AA38)</f>
        <v>-58002.15666666666</v>
      </c>
    </row>
    <row r="40" spans="1:27" s="2" customFormat="1" ht="15">
      <c r="A40" s="53" t="s">
        <v>16</v>
      </c>
      <c r="B40" s="54">
        <v>0</v>
      </c>
      <c r="C40" s="55">
        <f>SUM(B41)</f>
        <v>-11000</v>
      </c>
      <c r="D40" s="56"/>
      <c r="E40" s="55">
        <f>SUM(C41)</f>
        <v>-15202</v>
      </c>
      <c r="F40" s="56"/>
      <c r="G40" s="55">
        <f>SUM(E41)</f>
        <v>-20404</v>
      </c>
      <c r="H40" s="56"/>
      <c r="I40" s="55">
        <f>SUM(G41)</f>
        <v>-24606</v>
      </c>
      <c r="J40" s="56"/>
      <c r="K40" s="55">
        <f>SUM(I41)</f>
        <v>-29808</v>
      </c>
      <c r="L40" s="56"/>
      <c r="M40" s="55">
        <f>SUM(K41)</f>
        <v>-36171.49</v>
      </c>
      <c r="N40" s="56"/>
      <c r="O40" s="55">
        <f>SUM(M41)</f>
        <v>-37848.49</v>
      </c>
      <c r="P40" s="56"/>
      <c r="Q40" s="55">
        <f>SUM(O41)</f>
        <v>-38475.49</v>
      </c>
      <c r="R40" s="56"/>
      <c r="S40" s="55">
        <f>SUM(Q41)</f>
        <v>-41160.823333333334</v>
      </c>
      <c r="T40" s="56"/>
      <c r="U40" s="55">
        <f>SUM(S41)</f>
        <v>-43321.15666666667</v>
      </c>
      <c r="V40" s="56"/>
      <c r="W40" s="55">
        <f>SUM(U41)</f>
        <v>-48198.15666666667</v>
      </c>
      <c r="X40" s="56"/>
      <c r="Y40" s="55">
        <f>SUM(W41)</f>
        <v>-53283.490000000005</v>
      </c>
      <c r="Z40" s="56"/>
      <c r="AA40" s="57">
        <f>SUM(Y41)</f>
        <v>-58002.15666666667</v>
      </c>
    </row>
    <row r="41" spans="1:27" s="2" customFormat="1" ht="15">
      <c r="A41" s="72" t="s">
        <v>17</v>
      </c>
      <c r="B41" s="73">
        <f>SUM(B39+B40)</f>
        <v>-11000</v>
      </c>
      <c r="C41" s="74">
        <f>SUM(C39+C40)</f>
        <v>-15202</v>
      </c>
      <c r="D41" s="75"/>
      <c r="E41" s="74">
        <f>SUM(E39+E40)</f>
        <v>-20404</v>
      </c>
      <c r="F41" s="75"/>
      <c r="G41" s="74">
        <f>SUM(G39+G40)</f>
        <v>-24606</v>
      </c>
      <c r="H41" s="75"/>
      <c r="I41" s="74">
        <f>SUM(I39+I40)</f>
        <v>-29808</v>
      </c>
      <c r="J41" s="75"/>
      <c r="K41" s="74">
        <f>SUM(K39+K40)</f>
        <v>-36171.49</v>
      </c>
      <c r="L41" s="75"/>
      <c r="M41" s="74">
        <f>SUM(M39+M40)</f>
        <v>-37848.49</v>
      </c>
      <c r="N41" s="75"/>
      <c r="O41" s="74">
        <f>SUM(O39+O40)</f>
        <v>-38475.49</v>
      </c>
      <c r="P41" s="75"/>
      <c r="Q41" s="74">
        <f>SUM(Q39+Q40)</f>
        <v>-41160.823333333334</v>
      </c>
      <c r="R41" s="75"/>
      <c r="S41" s="74">
        <f>SUM(S39+S40)</f>
        <v>-43321.15666666667</v>
      </c>
      <c r="T41" s="75"/>
      <c r="U41" s="74">
        <f>SUM(U39+U40)</f>
        <v>-48198.15666666667</v>
      </c>
      <c r="V41" s="75"/>
      <c r="W41" s="74">
        <f>SUM(W39+W40)</f>
        <v>-53283.490000000005</v>
      </c>
      <c r="X41" s="75"/>
      <c r="Y41" s="74">
        <f>SUM(Y39+Y40)</f>
        <v>-58002.15666666667</v>
      </c>
      <c r="Z41" s="75"/>
      <c r="AA41" s="76">
        <f>SUM(AA39+AC40)</f>
        <v>-58002.15666666666</v>
      </c>
    </row>
    <row r="44" ht="12.75">
      <c r="A44"/>
    </row>
  </sheetData>
  <sheetProtection/>
  <mergeCells count="1">
    <mergeCell ref="K1:P1"/>
  </mergeCells>
  <printOptions gridLines="1"/>
  <pageMargins left="0.75" right="0.75" top="0.7" bottom="0.69" header="0.5" footer="0.5"/>
  <pageSetup horizontalDpi="300" verticalDpi="300" orientation="landscape" paperSize="9" scale="65" r:id="rId3"/>
  <legacyDrawing r:id="rId2"/>
</worksheet>
</file>

<file path=xl/worksheets/sheet4.xml><?xml version="1.0" encoding="utf-8"?>
<worksheet xmlns="http://schemas.openxmlformats.org/spreadsheetml/2006/main" xmlns:r="http://schemas.openxmlformats.org/officeDocument/2006/relationships">
  <dimension ref="A1:BP78"/>
  <sheetViews>
    <sheetView tabSelected="1" zoomScale="125" zoomScaleNormal="125" zoomScalePageLayoutView="0" workbookViewId="0" topLeftCell="A17">
      <selection activeCell="D9" sqref="D9"/>
    </sheetView>
  </sheetViews>
  <sheetFormatPr defaultColWidth="9.140625" defaultRowHeight="12.75"/>
  <cols>
    <col min="1" max="1" width="24.421875" style="0" customWidth="1"/>
    <col min="2" max="2" width="8.00390625" style="0" customWidth="1"/>
    <col min="4" max="4" width="11.421875" style="0" bestFit="1" customWidth="1"/>
    <col min="15" max="15" width="11.8515625" style="0" customWidth="1"/>
  </cols>
  <sheetData>
    <row r="1" spans="1:68" s="2" customFormat="1" ht="23.25">
      <c r="A1" s="17"/>
      <c r="B1" s="18"/>
      <c r="D1" s="18"/>
      <c r="E1" s="18"/>
      <c r="F1" s="215" t="s">
        <v>78</v>
      </c>
      <c r="G1" s="215"/>
      <c r="H1" s="215"/>
      <c r="I1" s="215"/>
      <c r="J1" s="215"/>
      <c r="K1" s="215"/>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68" s="2" customFormat="1" ht="20.25">
      <c r="A2" s="17"/>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15" s="2" customFormat="1" ht="12.75">
      <c r="A3" s="1"/>
      <c r="B3" s="1" t="s">
        <v>0</v>
      </c>
      <c r="C3" s="3" t="s">
        <v>30</v>
      </c>
      <c r="D3" s="3" t="s">
        <v>31</v>
      </c>
      <c r="E3" s="3" t="s">
        <v>32</v>
      </c>
      <c r="F3" s="3" t="s">
        <v>55</v>
      </c>
      <c r="G3" s="3" t="s">
        <v>34</v>
      </c>
      <c r="H3" s="3" t="s">
        <v>35</v>
      </c>
      <c r="I3" s="3" t="s">
        <v>36</v>
      </c>
      <c r="J3" s="3" t="s">
        <v>37</v>
      </c>
      <c r="K3" s="3" t="s">
        <v>38</v>
      </c>
      <c r="L3" s="3" t="s">
        <v>27</v>
      </c>
      <c r="M3" s="3" t="s">
        <v>28</v>
      </c>
      <c r="N3" s="10" t="s">
        <v>29</v>
      </c>
      <c r="O3" s="4" t="s">
        <v>1</v>
      </c>
    </row>
    <row r="4" spans="1:15" s="2" customFormat="1" ht="12.75">
      <c r="A4" s="5" t="s">
        <v>19</v>
      </c>
      <c r="B4" s="6" t="s">
        <v>2</v>
      </c>
      <c r="C4" s="6" t="s">
        <v>2</v>
      </c>
      <c r="D4" s="6" t="s">
        <v>2</v>
      </c>
      <c r="E4" s="6" t="s">
        <v>2</v>
      </c>
      <c r="F4" s="6" t="s">
        <v>2</v>
      </c>
      <c r="G4" s="6" t="s">
        <v>2</v>
      </c>
      <c r="H4" s="6" t="s">
        <v>2</v>
      </c>
      <c r="I4" s="6" t="s">
        <v>2</v>
      </c>
      <c r="J4" s="6" t="s">
        <v>2</v>
      </c>
      <c r="K4" s="6" t="s">
        <v>2</v>
      </c>
      <c r="L4" s="6" t="s">
        <v>2</v>
      </c>
      <c r="M4" s="6" t="s">
        <v>2</v>
      </c>
      <c r="N4" s="31" t="s">
        <v>2</v>
      </c>
      <c r="O4" s="30" t="s">
        <v>2</v>
      </c>
    </row>
    <row r="5" spans="1:15" s="9" customFormat="1" ht="12.75">
      <c r="A5" s="80" t="s">
        <v>18</v>
      </c>
      <c r="B5" s="14"/>
      <c r="C5" s="13"/>
      <c r="D5" s="13"/>
      <c r="E5" s="13"/>
      <c r="F5" s="13"/>
      <c r="G5" s="13"/>
      <c r="H5" s="13"/>
      <c r="I5" s="13"/>
      <c r="J5" s="13"/>
      <c r="K5" s="13"/>
      <c r="L5" s="13"/>
      <c r="M5" s="13"/>
      <c r="N5" s="32"/>
      <c r="O5" s="19"/>
    </row>
    <row r="6" spans="1:40" s="9" customFormat="1" ht="12.75">
      <c r="A6" s="36" t="s">
        <v>21</v>
      </c>
      <c r="B6" s="40">
        <v>200</v>
      </c>
      <c r="C6" s="136"/>
      <c r="D6" s="136"/>
      <c r="E6" s="136"/>
      <c r="F6" s="136"/>
      <c r="G6" s="136"/>
      <c r="H6" s="136"/>
      <c r="I6" s="136"/>
      <c r="J6" s="37">
        <f aca="true" t="shared" si="0" ref="J6:N15">$B6*J29</f>
        <v>200</v>
      </c>
      <c r="K6" s="37">
        <f t="shared" si="0"/>
        <v>200</v>
      </c>
      <c r="L6" s="37">
        <f t="shared" si="0"/>
        <v>200</v>
      </c>
      <c r="M6" s="37">
        <f t="shared" si="0"/>
        <v>400</v>
      </c>
      <c r="N6" s="37">
        <f t="shared" si="0"/>
        <v>200</v>
      </c>
      <c r="O6" s="38">
        <f aca="true" t="shared" si="1" ref="O6:O23">SUM(C6:N6)</f>
        <v>1200</v>
      </c>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9" customFormat="1" ht="13.5" thickBot="1">
      <c r="A7" s="100" t="s">
        <v>22</v>
      </c>
      <c r="B7" s="101">
        <v>1300</v>
      </c>
      <c r="C7" s="137"/>
      <c r="D7" s="137"/>
      <c r="E7" s="137"/>
      <c r="F7" s="137"/>
      <c r="G7" s="137"/>
      <c r="H7" s="137"/>
      <c r="I7" s="137"/>
      <c r="J7" s="102">
        <f t="shared" si="0"/>
        <v>1300</v>
      </c>
      <c r="K7" s="102">
        <f t="shared" si="0"/>
        <v>1300</v>
      </c>
      <c r="L7" s="102">
        <f t="shared" si="0"/>
        <v>1300</v>
      </c>
      <c r="M7" s="102">
        <f t="shared" si="0"/>
        <v>2600</v>
      </c>
      <c r="N7" s="102">
        <f t="shared" si="0"/>
        <v>1300</v>
      </c>
      <c r="O7" s="103">
        <f t="shared" si="1"/>
        <v>7800</v>
      </c>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9" customFormat="1" ht="12.75">
      <c r="A8" s="36" t="s">
        <v>23</v>
      </c>
      <c r="B8" s="40">
        <v>200</v>
      </c>
      <c r="C8" s="136"/>
      <c r="D8" s="136"/>
      <c r="E8" s="136"/>
      <c r="F8" s="136"/>
      <c r="G8" s="136"/>
      <c r="H8" s="136"/>
      <c r="I8" s="136"/>
      <c r="J8" s="37">
        <f t="shared" si="0"/>
        <v>200</v>
      </c>
      <c r="K8" s="37">
        <f t="shared" si="0"/>
        <v>200</v>
      </c>
      <c r="L8" s="37">
        <f t="shared" si="0"/>
        <v>200</v>
      </c>
      <c r="M8" s="37">
        <f t="shared" si="0"/>
        <v>400</v>
      </c>
      <c r="N8" s="37">
        <f t="shared" si="0"/>
        <v>200</v>
      </c>
      <c r="O8" s="38">
        <f t="shared" si="1"/>
        <v>1200</v>
      </c>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9" customFormat="1" ht="12" customHeight="1" thickBot="1">
      <c r="A9" s="100" t="s">
        <v>24</v>
      </c>
      <c r="B9" s="101">
        <v>800</v>
      </c>
      <c r="C9" s="137"/>
      <c r="D9" s="137"/>
      <c r="E9" s="137"/>
      <c r="F9" s="137"/>
      <c r="G9" s="137"/>
      <c r="H9" s="137"/>
      <c r="I9" s="137"/>
      <c r="J9" s="102">
        <f t="shared" si="0"/>
        <v>800</v>
      </c>
      <c r="K9" s="102">
        <f t="shared" si="0"/>
        <v>800</v>
      </c>
      <c r="L9" s="102">
        <f t="shared" si="0"/>
        <v>800</v>
      </c>
      <c r="M9" s="102">
        <f t="shared" si="0"/>
        <v>1600</v>
      </c>
      <c r="N9" s="102">
        <f t="shared" si="0"/>
        <v>800</v>
      </c>
      <c r="O9" s="103">
        <f t="shared" si="1"/>
        <v>4800</v>
      </c>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s="9" customFormat="1" ht="12" customHeight="1">
      <c r="A10" s="36" t="s">
        <v>25</v>
      </c>
      <c r="B10" s="40">
        <v>200</v>
      </c>
      <c r="C10" s="136"/>
      <c r="D10" s="136"/>
      <c r="E10" s="136"/>
      <c r="F10" s="136"/>
      <c r="G10" s="136"/>
      <c r="H10" s="136"/>
      <c r="I10" s="136"/>
      <c r="J10" s="37">
        <f t="shared" si="0"/>
        <v>400</v>
      </c>
      <c r="K10" s="37">
        <f t="shared" si="0"/>
        <v>400</v>
      </c>
      <c r="L10" s="37">
        <f t="shared" si="0"/>
        <v>400</v>
      </c>
      <c r="M10" s="37">
        <f t="shared" si="0"/>
        <v>400</v>
      </c>
      <c r="N10" s="37">
        <f t="shared" si="0"/>
        <v>400</v>
      </c>
      <c r="O10" s="38">
        <f t="shared" si="1"/>
        <v>2000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1:40" s="9" customFormat="1" ht="13.5" thickBot="1">
      <c r="A11" s="100" t="s">
        <v>26</v>
      </c>
      <c r="B11" s="101">
        <v>400</v>
      </c>
      <c r="C11" s="137"/>
      <c r="D11" s="137"/>
      <c r="E11" s="137"/>
      <c r="F11" s="137"/>
      <c r="G11" s="137"/>
      <c r="H11" s="137"/>
      <c r="I11" s="137"/>
      <c r="J11" s="102">
        <f t="shared" si="0"/>
        <v>800</v>
      </c>
      <c r="K11" s="102">
        <f t="shared" si="0"/>
        <v>800</v>
      </c>
      <c r="L11" s="102">
        <f t="shared" si="0"/>
        <v>800</v>
      </c>
      <c r="M11" s="102">
        <f t="shared" si="0"/>
        <v>800</v>
      </c>
      <c r="N11" s="102">
        <f t="shared" si="0"/>
        <v>800</v>
      </c>
      <c r="O11" s="103">
        <f t="shared" si="1"/>
        <v>4000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row>
    <row r="12" spans="1:40" s="9" customFormat="1" ht="13.5" thickBot="1">
      <c r="A12" s="104" t="s">
        <v>83</v>
      </c>
      <c r="B12" s="105">
        <v>875</v>
      </c>
      <c r="C12" s="138"/>
      <c r="D12" s="138"/>
      <c r="E12" s="138"/>
      <c r="F12" s="138"/>
      <c r="G12" s="138"/>
      <c r="H12" s="138"/>
      <c r="I12" s="138"/>
      <c r="J12" s="106">
        <f t="shared" si="0"/>
        <v>3500</v>
      </c>
      <c r="K12" s="106">
        <f t="shared" si="0"/>
        <v>3500</v>
      </c>
      <c r="L12" s="106">
        <f t="shared" si="0"/>
        <v>3500</v>
      </c>
      <c r="M12" s="106">
        <f t="shared" si="0"/>
        <v>3500</v>
      </c>
      <c r="N12" s="106">
        <f t="shared" si="0"/>
        <v>3500</v>
      </c>
      <c r="O12" s="107">
        <f t="shared" si="1"/>
        <v>17500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40" s="9" customFormat="1" ht="13.5" thickBot="1">
      <c r="A13" s="104" t="s">
        <v>39</v>
      </c>
      <c r="B13" s="105">
        <v>10000</v>
      </c>
      <c r="C13" s="106">
        <f aca="true" t="shared" si="2" ref="C13:D17">$B13*C36</f>
        <v>0</v>
      </c>
      <c r="D13" s="106">
        <f t="shared" si="2"/>
        <v>0</v>
      </c>
      <c r="E13" s="106">
        <v>0</v>
      </c>
      <c r="F13" s="106">
        <f aca="true" t="shared" si="3" ref="F13:I23">$B13*F36</f>
        <v>10000</v>
      </c>
      <c r="G13" s="106">
        <f t="shared" si="3"/>
        <v>20000</v>
      </c>
      <c r="H13" s="106">
        <f t="shared" si="3"/>
        <v>20000</v>
      </c>
      <c r="I13" s="106">
        <f t="shared" si="3"/>
        <v>20000</v>
      </c>
      <c r="J13" s="106">
        <f t="shared" si="0"/>
        <v>10000</v>
      </c>
      <c r="K13" s="106">
        <f t="shared" si="0"/>
        <v>0</v>
      </c>
      <c r="L13" s="106">
        <f t="shared" si="0"/>
        <v>0</v>
      </c>
      <c r="M13" s="106">
        <f t="shared" si="0"/>
        <v>0</v>
      </c>
      <c r="N13" s="106">
        <f t="shared" si="0"/>
        <v>10000</v>
      </c>
      <c r="O13" s="107">
        <f t="shared" si="1"/>
        <v>90000</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1:40" s="9" customFormat="1" ht="13.5" thickBot="1">
      <c r="A14" s="104" t="s">
        <v>59</v>
      </c>
      <c r="B14" s="110">
        <v>250</v>
      </c>
      <c r="C14" s="106">
        <f t="shared" si="2"/>
        <v>1000</v>
      </c>
      <c r="D14" s="106">
        <f t="shared" si="2"/>
        <v>1000</v>
      </c>
      <c r="E14" s="106">
        <f>$B14*E37</f>
        <v>1000</v>
      </c>
      <c r="F14" s="106">
        <f t="shared" si="3"/>
        <v>1000</v>
      </c>
      <c r="G14" s="106">
        <f t="shared" si="3"/>
        <v>1000</v>
      </c>
      <c r="H14" s="106">
        <f t="shared" si="3"/>
        <v>1000</v>
      </c>
      <c r="I14" s="106">
        <f t="shared" si="3"/>
        <v>1000</v>
      </c>
      <c r="J14" s="106">
        <f t="shared" si="0"/>
        <v>1000</v>
      </c>
      <c r="K14" s="106">
        <f t="shared" si="0"/>
        <v>1000</v>
      </c>
      <c r="L14" s="106">
        <f t="shared" si="0"/>
        <v>1000</v>
      </c>
      <c r="M14" s="106">
        <f t="shared" si="0"/>
        <v>1000</v>
      </c>
      <c r="N14" s="106">
        <f t="shared" si="0"/>
        <v>1000</v>
      </c>
      <c r="O14" s="111">
        <f t="shared" si="1"/>
        <v>12000</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40" s="9" customFormat="1" ht="13.5" thickBot="1">
      <c r="A15" s="104" t="s">
        <v>67</v>
      </c>
      <c r="B15" s="110">
        <v>250</v>
      </c>
      <c r="C15" s="106">
        <f t="shared" si="2"/>
        <v>0</v>
      </c>
      <c r="D15" s="106">
        <f t="shared" si="2"/>
        <v>0</v>
      </c>
      <c r="E15" s="106">
        <f>$B15*E38</f>
        <v>0</v>
      </c>
      <c r="F15" s="106">
        <f t="shared" si="3"/>
        <v>0</v>
      </c>
      <c r="G15" s="106">
        <f t="shared" si="3"/>
        <v>1000</v>
      </c>
      <c r="H15" s="106">
        <f t="shared" si="3"/>
        <v>1000</v>
      </c>
      <c r="I15" s="106">
        <f t="shared" si="3"/>
        <v>1000</v>
      </c>
      <c r="J15" s="106">
        <f t="shared" si="0"/>
        <v>1000</v>
      </c>
      <c r="K15" s="106">
        <f t="shared" si="0"/>
        <v>0</v>
      </c>
      <c r="L15" s="106">
        <f t="shared" si="0"/>
        <v>0</v>
      </c>
      <c r="M15" s="106">
        <f t="shared" si="0"/>
        <v>0</v>
      </c>
      <c r="N15" s="106">
        <f t="shared" si="0"/>
        <v>0</v>
      </c>
      <c r="O15" s="111">
        <f t="shared" si="1"/>
        <v>4000</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row>
    <row r="16" spans="1:40" s="9" customFormat="1" ht="13.5" thickBot="1">
      <c r="A16" s="104" t="s">
        <v>60</v>
      </c>
      <c r="B16" s="110">
        <v>400</v>
      </c>
      <c r="C16" s="106">
        <f t="shared" si="2"/>
        <v>1600</v>
      </c>
      <c r="D16" s="106">
        <f t="shared" si="2"/>
        <v>1600</v>
      </c>
      <c r="E16" s="106">
        <f>$B16*E39</f>
        <v>1600</v>
      </c>
      <c r="F16" s="106">
        <f t="shared" si="3"/>
        <v>1600</v>
      </c>
      <c r="G16" s="106">
        <f t="shared" si="3"/>
        <v>1600</v>
      </c>
      <c r="H16" s="106">
        <f t="shared" si="3"/>
        <v>1600</v>
      </c>
      <c r="I16" s="106">
        <f t="shared" si="3"/>
        <v>1600</v>
      </c>
      <c r="J16" s="106">
        <f aca="true" t="shared" si="4" ref="J16:N23">$B16*J39</f>
        <v>1600</v>
      </c>
      <c r="K16" s="106">
        <f t="shared" si="4"/>
        <v>1600</v>
      </c>
      <c r="L16" s="106">
        <f t="shared" si="4"/>
        <v>1600</v>
      </c>
      <c r="M16" s="106">
        <f t="shared" si="4"/>
        <v>1600</v>
      </c>
      <c r="N16" s="106">
        <f t="shared" si="4"/>
        <v>1600</v>
      </c>
      <c r="O16" s="111">
        <f t="shared" si="1"/>
        <v>19200</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s="9" customFormat="1" ht="13.5" thickBot="1">
      <c r="A17" s="104" t="s">
        <v>61</v>
      </c>
      <c r="B17" s="110">
        <v>45</v>
      </c>
      <c r="C17" s="106">
        <f t="shared" si="2"/>
        <v>720</v>
      </c>
      <c r="D17" s="106">
        <f t="shared" si="2"/>
        <v>720</v>
      </c>
      <c r="E17" s="106">
        <f>$B17*E40</f>
        <v>720</v>
      </c>
      <c r="F17" s="106">
        <f t="shared" si="3"/>
        <v>720</v>
      </c>
      <c r="G17" s="106">
        <f t="shared" si="3"/>
        <v>225</v>
      </c>
      <c r="H17" s="106">
        <f t="shared" si="3"/>
        <v>225</v>
      </c>
      <c r="I17" s="106">
        <f t="shared" si="3"/>
        <v>225</v>
      </c>
      <c r="J17" s="106">
        <f t="shared" si="4"/>
        <v>720</v>
      </c>
      <c r="K17" s="106">
        <f t="shared" si="4"/>
        <v>720</v>
      </c>
      <c r="L17" s="106">
        <f t="shared" si="4"/>
        <v>720</v>
      </c>
      <c r="M17" s="106">
        <f t="shared" si="4"/>
        <v>720</v>
      </c>
      <c r="N17" s="106">
        <f t="shared" si="4"/>
        <v>720</v>
      </c>
      <c r="O17" s="111">
        <f t="shared" si="1"/>
        <v>7155</v>
      </c>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row>
    <row r="18" spans="1:40" s="9" customFormat="1" ht="13.5" thickBot="1">
      <c r="A18" s="104" t="s">
        <v>63</v>
      </c>
      <c r="B18" s="110">
        <v>60</v>
      </c>
      <c r="C18" s="138"/>
      <c r="D18" s="138"/>
      <c r="E18" s="138"/>
      <c r="F18" s="106">
        <f t="shared" si="3"/>
        <v>7200</v>
      </c>
      <c r="G18" s="106">
        <f t="shared" si="3"/>
        <v>7200</v>
      </c>
      <c r="H18" s="106">
        <f t="shared" si="3"/>
        <v>7200</v>
      </c>
      <c r="I18" s="106">
        <f t="shared" si="3"/>
        <v>7200</v>
      </c>
      <c r="J18" s="106">
        <f t="shared" si="4"/>
        <v>7200</v>
      </c>
      <c r="K18" s="106">
        <f t="shared" si="4"/>
        <v>7200</v>
      </c>
      <c r="L18" s="106">
        <f t="shared" si="4"/>
        <v>7200</v>
      </c>
      <c r="M18" s="106">
        <f t="shared" si="4"/>
        <v>7200</v>
      </c>
      <c r="N18" s="106">
        <f t="shared" si="4"/>
        <v>7200</v>
      </c>
      <c r="O18" s="111">
        <f t="shared" si="1"/>
        <v>64800</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s="9" customFormat="1" ht="13.5" thickBot="1">
      <c r="A19" s="104" t="s">
        <v>62</v>
      </c>
      <c r="B19" s="105">
        <v>150</v>
      </c>
      <c r="C19" s="106">
        <f aca="true" t="shared" si="5" ref="C19:E23">$B19*C42</f>
        <v>0</v>
      </c>
      <c r="D19" s="106">
        <f t="shared" si="5"/>
        <v>0</v>
      </c>
      <c r="E19" s="106">
        <f t="shared" si="5"/>
        <v>1200</v>
      </c>
      <c r="F19" s="106">
        <f t="shared" si="3"/>
        <v>1200</v>
      </c>
      <c r="G19" s="106">
        <f t="shared" si="3"/>
        <v>1200</v>
      </c>
      <c r="H19" s="106">
        <f t="shared" si="3"/>
        <v>1200</v>
      </c>
      <c r="I19" s="106">
        <f t="shared" si="3"/>
        <v>1200</v>
      </c>
      <c r="J19" s="106">
        <f t="shared" si="4"/>
        <v>300</v>
      </c>
      <c r="K19" s="106">
        <f t="shared" si="4"/>
        <v>0</v>
      </c>
      <c r="L19" s="106">
        <f t="shared" si="4"/>
        <v>0</v>
      </c>
      <c r="M19" s="106">
        <f t="shared" si="4"/>
        <v>0</v>
      </c>
      <c r="N19" s="106">
        <f t="shared" si="4"/>
        <v>0</v>
      </c>
      <c r="O19" s="107">
        <f t="shared" si="1"/>
        <v>6300</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row>
    <row r="20" spans="1:40" s="9" customFormat="1" ht="13.5" thickBot="1">
      <c r="A20" s="115" t="s">
        <v>66</v>
      </c>
      <c r="B20" s="112">
        <v>3</v>
      </c>
      <c r="C20" s="106">
        <f t="shared" si="5"/>
        <v>300</v>
      </c>
      <c r="D20" s="108">
        <f t="shared" si="5"/>
        <v>480</v>
      </c>
      <c r="E20" s="108">
        <f t="shared" si="5"/>
        <v>480</v>
      </c>
      <c r="F20" s="108">
        <f t="shared" si="3"/>
        <v>180</v>
      </c>
      <c r="G20" s="108">
        <f t="shared" si="3"/>
        <v>180</v>
      </c>
      <c r="H20" s="108">
        <f t="shared" si="3"/>
        <v>240</v>
      </c>
      <c r="I20" s="108">
        <f t="shared" si="3"/>
        <v>240</v>
      </c>
      <c r="J20" s="108">
        <f t="shared" si="4"/>
        <v>450</v>
      </c>
      <c r="K20" s="108">
        <f t="shared" si="4"/>
        <v>450</v>
      </c>
      <c r="L20" s="108">
        <f t="shared" si="4"/>
        <v>300</v>
      </c>
      <c r="M20" s="108">
        <f t="shared" si="4"/>
        <v>225</v>
      </c>
      <c r="N20" s="108">
        <f t="shared" si="4"/>
        <v>270</v>
      </c>
      <c r="O20" s="109">
        <f t="shared" si="1"/>
        <v>3795</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s="9" customFormat="1" ht="13.5" thickBot="1">
      <c r="A21" s="116" t="s">
        <v>70</v>
      </c>
      <c r="B21" s="113">
        <v>3.5</v>
      </c>
      <c r="C21" s="106">
        <f t="shared" si="5"/>
        <v>175</v>
      </c>
      <c r="D21" s="84">
        <f t="shared" si="5"/>
        <v>175</v>
      </c>
      <c r="E21" s="84">
        <f t="shared" si="5"/>
        <v>175</v>
      </c>
      <c r="F21" s="84">
        <f t="shared" si="3"/>
        <v>245</v>
      </c>
      <c r="G21" s="84">
        <f t="shared" si="3"/>
        <v>315</v>
      </c>
      <c r="H21" s="84">
        <f t="shared" si="3"/>
        <v>420</v>
      </c>
      <c r="I21" s="84">
        <f t="shared" si="3"/>
        <v>525</v>
      </c>
      <c r="J21" s="84">
        <f t="shared" si="4"/>
        <v>297.5</v>
      </c>
      <c r="K21" s="84">
        <f t="shared" si="4"/>
        <v>175</v>
      </c>
      <c r="L21" s="84">
        <f t="shared" si="4"/>
        <v>175</v>
      </c>
      <c r="M21" s="84">
        <f t="shared" si="4"/>
        <v>175</v>
      </c>
      <c r="N21" s="84">
        <f t="shared" si="4"/>
        <v>175</v>
      </c>
      <c r="O21" s="86">
        <f t="shared" si="1"/>
        <v>3027.5</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1:40" s="9" customFormat="1" ht="13.5" thickBot="1">
      <c r="A22" s="116" t="s">
        <v>73</v>
      </c>
      <c r="B22" s="113">
        <v>1.5</v>
      </c>
      <c r="C22" s="106">
        <f t="shared" si="5"/>
        <v>135</v>
      </c>
      <c r="D22" s="85">
        <f t="shared" si="5"/>
        <v>150</v>
      </c>
      <c r="E22" s="85">
        <f t="shared" si="5"/>
        <v>225</v>
      </c>
      <c r="F22" s="85">
        <f t="shared" si="3"/>
        <v>225</v>
      </c>
      <c r="G22" s="85">
        <f t="shared" si="3"/>
        <v>300</v>
      </c>
      <c r="H22" s="85">
        <f t="shared" si="3"/>
        <v>300</v>
      </c>
      <c r="I22" s="85">
        <f t="shared" si="3"/>
        <v>300</v>
      </c>
      <c r="J22" s="85">
        <f t="shared" si="4"/>
        <v>135</v>
      </c>
      <c r="K22" s="85">
        <f t="shared" si="4"/>
        <v>150</v>
      </c>
      <c r="L22" s="85">
        <f t="shared" si="4"/>
        <v>112.5</v>
      </c>
      <c r="M22" s="85">
        <f t="shared" si="4"/>
        <v>112.5</v>
      </c>
      <c r="N22" s="85">
        <f t="shared" si="4"/>
        <v>112.5</v>
      </c>
      <c r="O22" s="86">
        <f t="shared" si="1"/>
        <v>2257.5</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15" s="9" customFormat="1" ht="13.5" thickBot="1">
      <c r="A23" s="116" t="s">
        <v>75</v>
      </c>
      <c r="B23" s="114">
        <v>1.5</v>
      </c>
      <c r="C23" s="106">
        <f t="shared" si="5"/>
        <v>600</v>
      </c>
      <c r="D23" s="85">
        <f t="shared" si="5"/>
        <v>450</v>
      </c>
      <c r="E23" s="85">
        <f t="shared" si="5"/>
        <v>300</v>
      </c>
      <c r="F23" s="85">
        <f t="shared" si="3"/>
        <v>300</v>
      </c>
      <c r="G23" s="85">
        <f t="shared" si="3"/>
        <v>150</v>
      </c>
      <c r="H23" s="85">
        <f t="shared" si="3"/>
        <v>150</v>
      </c>
      <c r="I23" s="85">
        <f t="shared" si="3"/>
        <v>150</v>
      </c>
      <c r="J23" s="85">
        <f t="shared" si="4"/>
        <v>375</v>
      </c>
      <c r="K23" s="85">
        <f t="shared" si="4"/>
        <v>525</v>
      </c>
      <c r="L23" s="85">
        <f t="shared" si="4"/>
        <v>675</v>
      </c>
      <c r="M23" s="85">
        <f t="shared" si="4"/>
        <v>675</v>
      </c>
      <c r="N23" s="85">
        <f t="shared" si="4"/>
        <v>600</v>
      </c>
      <c r="O23" s="38">
        <f t="shared" si="1"/>
        <v>4950</v>
      </c>
    </row>
    <row r="24" spans="1:15" s="9" customFormat="1" ht="0.75" customHeight="1" thickBot="1">
      <c r="A24" s="24"/>
      <c r="B24" s="24"/>
      <c r="C24" s="106">
        <f>$B24*C47</f>
        <v>0</v>
      </c>
      <c r="D24" s="25"/>
      <c r="E24" s="25"/>
      <c r="F24" s="25"/>
      <c r="G24" s="25"/>
      <c r="H24" s="25"/>
      <c r="I24" s="25"/>
      <c r="J24" s="25"/>
      <c r="K24" s="24"/>
      <c r="L24" s="24"/>
      <c r="M24" s="24"/>
      <c r="N24" s="26"/>
      <c r="O24" s="27"/>
    </row>
    <row r="25" spans="1:15" s="2" customFormat="1" ht="12.75">
      <c r="A25" s="1" t="s">
        <v>3</v>
      </c>
      <c r="B25" s="1"/>
      <c r="C25" s="20">
        <f aca="true" t="shared" si="6" ref="C25:N25">SUM(C4:C23)</f>
        <v>4530</v>
      </c>
      <c r="D25" s="20">
        <f t="shared" si="6"/>
        <v>4575</v>
      </c>
      <c r="E25" s="20">
        <f t="shared" si="6"/>
        <v>5700</v>
      </c>
      <c r="F25" s="20">
        <f t="shared" si="6"/>
        <v>22670</v>
      </c>
      <c r="G25" s="20">
        <f t="shared" si="6"/>
        <v>33170</v>
      </c>
      <c r="H25" s="20">
        <f t="shared" si="6"/>
        <v>33335</v>
      </c>
      <c r="I25" s="20">
        <f t="shared" si="6"/>
        <v>33440</v>
      </c>
      <c r="J25" s="20">
        <f t="shared" si="6"/>
        <v>30277.5</v>
      </c>
      <c r="K25" s="21">
        <f t="shared" si="6"/>
        <v>19020</v>
      </c>
      <c r="L25" s="21">
        <f t="shared" si="6"/>
        <v>18982.5</v>
      </c>
      <c r="M25" s="21">
        <f t="shared" si="6"/>
        <v>21407.5</v>
      </c>
      <c r="N25" s="22">
        <f t="shared" si="6"/>
        <v>28877.5</v>
      </c>
      <c r="O25" s="23">
        <f>SUM(C25:N25)</f>
        <v>255985</v>
      </c>
    </row>
    <row r="27" spans="1:43" s="99" customFormat="1" ht="12.75">
      <c r="A27" s="1"/>
      <c r="B27" s="1"/>
      <c r="C27" s="3" t="s">
        <v>30</v>
      </c>
      <c r="D27" s="3" t="s">
        <v>31</v>
      </c>
      <c r="E27" s="3" t="s">
        <v>32</v>
      </c>
      <c r="F27" s="3" t="s">
        <v>33</v>
      </c>
      <c r="G27" s="3" t="s">
        <v>34</v>
      </c>
      <c r="H27" s="3" t="s">
        <v>35</v>
      </c>
      <c r="I27" s="3" t="s">
        <v>36</v>
      </c>
      <c r="J27" s="3" t="s">
        <v>37</v>
      </c>
      <c r="K27" s="10" t="s">
        <v>38</v>
      </c>
      <c r="L27" s="99" t="s">
        <v>27</v>
      </c>
      <c r="M27" s="99" t="s">
        <v>28</v>
      </c>
      <c r="N27" s="99" t="s">
        <v>29</v>
      </c>
      <c r="O27" s="4" t="s">
        <v>1</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16" s="99" customFormat="1" ht="12.75">
      <c r="A28" s="5" t="s">
        <v>20</v>
      </c>
      <c r="B28" s="6" t="s">
        <v>2</v>
      </c>
      <c r="C28" s="6" t="s">
        <v>2</v>
      </c>
      <c r="D28" s="6" t="s">
        <v>2</v>
      </c>
      <c r="E28" s="6" t="s">
        <v>2</v>
      </c>
      <c r="F28" s="6" t="s">
        <v>2</v>
      </c>
      <c r="G28" s="6" t="s">
        <v>2</v>
      </c>
      <c r="H28" s="6" t="s">
        <v>2</v>
      </c>
      <c r="I28" s="6" t="s">
        <v>2</v>
      </c>
      <c r="J28" s="6" t="s">
        <v>2</v>
      </c>
      <c r="K28" s="6" t="s">
        <v>2</v>
      </c>
      <c r="L28" s="6" t="s">
        <v>2</v>
      </c>
      <c r="M28" s="6" t="s">
        <v>2</v>
      </c>
      <c r="N28" s="11" t="s">
        <v>2</v>
      </c>
      <c r="O28" s="11" t="s">
        <v>2</v>
      </c>
      <c r="P28" s="2"/>
    </row>
    <row r="29" spans="1:15" s="97" customFormat="1" ht="12.75">
      <c r="A29" s="36" t="s">
        <v>21</v>
      </c>
      <c r="B29" s="40">
        <v>200</v>
      </c>
      <c r="C29" s="139"/>
      <c r="D29" s="139"/>
      <c r="E29" s="139"/>
      <c r="F29" s="139"/>
      <c r="G29" s="139"/>
      <c r="H29" s="139"/>
      <c r="I29" s="139"/>
      <c r="J29" s="34">
        <v>1</v>
      </c>
      <c r="K29" s="34">
        <v>1</v>
      </c>
      <c r="L29" s="34">
        <v>1</v>
      </c>
      <c r="M29" s="34">
        <v>2</v>
      </c>
      <c r="N29" s="34">
        <v>1</v>
      </c>
      <c r="O29" s="35">
        <f aca="true" t="shared" si="7" ref="O29:O47">SUM(C29:N29)</f>
        <v>6</v>
      </c>
    </row>
    <row r="30" spans="1:15" s="97" customFormat="1" ht="13.5" thickBot="1">
      <c r="A30" s="100" t="s">
        <v>22</v>
      </c>
      <c r="B30" s="101">
        <v>1300</v>
      </c>
      <c r="C30" s="140"/>
      <c r="D30" s="140"/>
      <c r="E30" s="140"/>
      <c r="F30" s="140"/>
      <c r="G30" s="140"/>
      <c r="H30" s="140"/>
      <c r="I30" s="140"/>
      <c r="J30" s="118">
        <v>1</v>
      </c>
      <c r="K30" s="118">
        <v>1</v>
      </c>
      <c r="L30" s="118">
        <v>1</v>
      </c>
      <c r="M30" s="118">
        <v>2</v>
      </c>
      <c r="N30" s="118">
        <v>1</v>
      </c>
      <c r="O30" s="120">
        <f t="shared" si="7"/>
        <v>6</v>
      </c>
    </row>
    <row r="31" spans="1:15" s="97" customFormat="1" ht="12.75">
      <c r="A31" s="36" t="s">
        <v>23</v>
      </c>
      <c r="B31" s="40">
        <v>200</v>
      </c>
      <c r="C31" s="139"/>
      <c r="D31" s="139"/>
      <c r="E31" s="139"/>
      <c r="F31" s="139"/>
      <c r="G31" s="139"/>
      <c r="H31" s="139"/>
      <c r="I31" s="139"/>
      <c r="J31" s="34">
        <v>1</v>
      </c>
      <c r="K31" s="34">
        <v>1</v>
      </c>
      <c r="L31" s="34">
        <v>1</v>
      </c>
      <c r="M31" s="34">
        <v>2</v>
      </c>
      <c r="N31" s="34">
        <v>1</v>
      </c>
      <c r="O31" s="35">
        <f t="shared" si="7"/>
        <v>6</v>
      </c>
    </row>
    <row r="32" spans="1:15" s="97" customFormat="1" ht="12" customHeight="1" thickBot="1">
      <c r="A32" s="100" t="s">
        <v>24</v>
      </c>
      <c r="B32" s="101">
        <v>800</v>
      </c>
      <c r="C32" s="140"/>
      <c r="D32" s="140"/>
      <c r="E32" s="140"/>
      <c r="F32" s="140"/>
      <c r="G32" s="140"/>
      <c r="H32" s="140"/>
      <c r="I32" s="140"/>
      <c r="J32" s="118">
        <v>1</v>
      </c>
      <c r="K32" s="118">
        <v>1</v>
      </c>
      <c r="L32" s="118">
        <v>1</v>
      </c>
      <c r="M32" s="118">
        <v>2</v>
      </c>
      <c r="N32" s="118">
        <v>1</v>
      </c>
      <c r="O32" s="120">
        <f t="shared" si="7"/>
        <v>6</v>
      </c>
    </row>
    <row r="33" spans="1:15" s="97" customFormat="1" ht="12" customHeight="1">
      <c r="A33" s="36" t="s">
        <v>25</v>
      </c>
      <c r="B33" s="40">
        <v>200</v>
      </c>
      <c r="C33" s="139"/>
      <c r="D33" s="139"/>
      <c r="E33" s="139"/>
      <c r="F33" s="139"/>
      <c r="G33" s="139"/>
      <c r="H33" s="139"/>
      <c r="I33" s="139"/>
      <c r="J33" s="34">
        <v>2</v>
      </c>
      <c r="K33" s="34">
        <v>2</v>
      </c>
      <c r="L33" s="34">
        <v>2</v>
      </c>
      <c r="M33" s="34">
        <v>2</v>
      </c>
      <c r="N33" s="34">
        <v>2</v>
      </c>
      <c r="O33" s="35">
        <f t="shared" si="7"/>
        <v>10</v>
      </c>
    </row>
    <row r="34" spans="1:15" s="97" customFormat="1" ht="13.5" thickBot="1">
      <c r="A34" s="100" t="s">
        <v>26</v>
      </c>
      <c r="B34" s="101">
        <v>400</v>
      </c>
      <c r="C34" s="140"/>
      <c r="D34" s="140"/>
      <c r="E34" s="140"/>
      <c r="F34" s="140"/>
      <c r="G34" s="140"/>
      <c r="H34" s="140"/>
      <c r="I34" s="140"/>
      <c r="J34" s="118">
        <v>2</v>
      </c>
      <c r="K34" s="118">
        <v>2</v>
      </c>
      <c r="L34" s="118">
        <v>2</v>
      </c>
      <c r="M34" s="118">
        <v>2</v>
      </c>
      <c r="N34" s="118">
        <v>2</v>
      </c>
      <c r="O34" s="120">
        <f t="shared" si="7"/>
        <v>10</v>
      </c>
    </row>
    <row r="35" spans="1:15" s="97" customFormat="1" ht="13.5" thickBot="1">
      <c r="A35" s="121" t="s">
        <v>82</v>
      </c>
      <c r="B35" s="105">
        <v>875</v>
      </c>
      <c r="C35" s="141"/>
      <c r="D35" s="141"/>
      <c r="E35" s="141"/>
      <c r="F35" s="141"/>
      <c r="G35" s="141"/>
      <c r="H35" s="141"/>
      <c r="I35" s="141"/>
      <c r="J35" s="122">
        <v>4</v>
      </c>
      <c r="K35" s="122">
        <v>4</v>
      </c>
      <c r="L35" s="122">
        <v>4</v>
      </c>
      <c r="M35" s="122">
        <v>4</v>
      </c>
      <c r="N35" s="122">
        <v>4</v>
      </c>
      <c r="O35" s="124">
        <f t="shared" si="7"/>
        <v>20</v>
      </c>
    </row>
    <row r="36" spans="1:15" s="97" customFormat="1" ht="13.5" thickBot="1">
      <c r="A36" s="121" t="s">
        <v>39</v>
      </c>
      <c r="B36" s="105">
        <v>10000</v>
      </c>
      <c r="C36" s="141"/>
      <c r="D36" s="141"/>
      <c r="E36" s="141"/>
      <c r="F36" s="122">
        <v>1</v>
      </c>
      <c r="G36" s="122">
        <v>2</v>
      </c>
      <c r="H36" s="122">
        <v>2</v>
      </c>
      <c r="I36" s="122">
        <v>2</v>
      </c>
      <c r="J36" s="122">
        <v>1</v>
      </c>
      <c r="K36" s="122">
        <v>0</v>
      </c>
      <c r="L36" s="122">
        <v>0</v>
      </c>
      <c r="M36" s="122">
        <v>0</v>
      </c>
      <c r="N36" s="123">
        <v>1</v>
      </c>
      <c r="O36" s="124">
        <f t="shared" si="7"/>
        <v>9</v>
      </c>
    </row>
    <row r="37" spans="1:15" s="97" customFormat="1" ht="13.5" thickBot="1">
      <c r="A37" s="36" t="s">
        <v>59</v>
      </c>
      <c r="B37" s="131">
        <v>250</v>
      </c>
      <c r="C37" s="34">
        <v>4</v>
      </c>
      <c r="D37" s="34">
        <v>4</v>
      </c>
      <c r="E37" s="34">
        <v>4</v>
      </c>
      <c r="F37" s="34">
        <v>4</v>
      </c>
      <c r="G37" s="34">
        <v>4</v>
      </c>
      <c r="H37" s="34">
        <v>4</v>
      </c>
      <c r="I37" s="34">
        <v>4</v>
      </c>
      <c r="J37" s="34">
        <v>4</v>
      </c>
      <c r="K37" s="34">
        <v>4</v>
      </c>
      <c r="L37" s="34">
        <v>4</v>
      </c>
      <c r="M37" s="34">
        <v>4</v>
      </c>
      <c r="N37" s="81">
        <v>4</v>
      </c>
      <c r="O37" s="82">
        <f t="shared" si="7"/>
        <v>48</v>
      </c>
    </row>
    <row r="38" spans="1:15" s="97" customFormat="1" ht="13.5" thickBot="1">
      <c r="A38" s="36" t="s">
        <v>67</v>
      </c>
      <c r="B38" s="131">
        <v>250</v>
      </c>
      <c r="C38" s="34"/>
      <c r="D38" s="34"/>
      <c r="E38" s="34"/>
      <c r="F38" s="34"/>
      <c r="G38" s="34">
        <v>4</v>
      </c>
      <c r="H38" s="34">
        <v>4</v>
      </c>
      <c r="I38" s="34">
        <v>4</v>
      </c>
      <c r="J38" s="34">
        <v>4</v>
      </c>
      <c r="K38" s="34"/>
      <c r="L38" s="34"/>
      <c r="M38" s="34"/>
      <c r="N38" s="81"/>
      <c r="O38" s="82">
        <f t="shared" si="7"/>
        <v>16</v>
      </c>
    </row>
    <row r="39" spans="1:15" s="97" customFormat="1" ht="13.5" thickBot="1">
      <c r="A39" s="36" t="s">
        <v>60</v>
      </c>
      <c r="B39" s="110">
        <v>400</v>
      </c>
      <c r="C39" s="122">
        <v>4</v>
      </c>
      <c r="D39" s="122">
        <v>4</v>
      </c>
      <c r="E39" s="122">
        <v>4</v>
      </c>
      <c r="F39" s="122">
        <v>4</v>
      </c>
      <c r="G39" s="122">
        <v>4</v>
      </c>
      <c r="H39" s="122">
        <v>4</v>
      </c>
      <c r="I39" s="122">
        <v>4</v>
      </c>
      <c r="J39" s="122">
        <v>4</v>
      </c>
      <c r="K39" s="122">
        <v>4</v>
      </c>
      <c r="L39" s="122">
        <v>4</v>
      </c>
      <c r="M39" s="122">
        <v>4</v>
      </c>
      <c r="N39" s="123">
        <v>4</v>
      </c>
      <c r="O39" s="125">
        <f t="shared" si="7"/>
        <v>48</v>
      </c>
    </row>
    <row r="40" spans="1:15" s="97" customFormat="1" ht="13.5" thickBot="1">
      <c r="A40" s="126" t="s">
        <v>64</v>
      </c>
      <c r="B40" s="110">
        <v>45</v>
      </c>
      <c r="C40" s="34">
        <v>16</v>
      </c>
      <c r="D40" s="34">
        <v>16</v>
      </c>
      <c r="E40" s="34">
        <v>16</v>
      </c>
      <c r="F40" s="34">
        <v>16</v>
      </c>
      <c r="G40" s="34">
        <v>5</v>
      </c>
      <c r="H40" s="34">
        <v>5</v>
      </c>
      <c r="I40" s="34">
        <v>5</v>
      </c>
      <c r="J40" s="34">
        <v>16</v>
      </c>
      <c r="K40" s="34">
        <v>16</v>
      </c>
      <c r="L40" s="34">
        <v>16</v>
      </c>
      <c r="M40" s="34">
        <v>16</v>
      </c>
      <c r="N40" s="34">
        <v>16</v>
      </c>
      <c r="O40" s="82">
        <f t="shared" si="7"/>
        <v>159</v>
      </c>
    </row>
    <row r="41" spans="1:15" s="97" customFormat="1" ht="13.5" thickBot="1">
      <c r="A41" s="121" t="s">
        <v>63</v>
      </c>
      <c r="B41" s="110">
        <v>60</v>
      </c>
      <c r="C41" s="141"/>
      <c r="D41" s="141"/>
      <c r="E41" s="141"/>
      <c r="F41" s="122">
        <v>120</v>
      </c>
      <c r="G41" s="122">
        <v>120</v>
      </c>
      <c r="H41" s="122">
        <v>120</v>
      </c>
      <c r="I41" s="122">
        <v>120</v>
      </c>
      <c r="J41" s="122">
        <v>120</v>
      </c>
      <c r="K41" s="122">
        <v>120</v>
      </c>
      <c r="L41" s="122">
        <v>120</v>
      </c>
      <c r="M41" s="122">
        <v>120</v>
      </c>
      <c r="N41" s="122">
        <v>120</v>
      </c>
      <c r="O41" s="125">
        <f t="shared" si="7"/>
        <v>1080</v>
      </c>
    </row>
    <row r="42" spans="1:15" s="97" customFormat="1" ht="13.5" thickBot="1">
      <c r="A42" s="121" t="s">
        <v>62</v>
      </c>
      <c r="B42" s="105">
        <v>150</v>
      </c>
      <c r="C42" s="141"/>
      <c r="D42" s="141"/>
      <c r="E42" s="122">
        <v>8</v>
      </c>
      <c r="F42" s="122">
        <v>8</v>
      </c>
      <c r="G42" s="122">
        <v>8</v>
      </c>
      <c r="H42" s="122">
        <v>8</v>
      </c>
      <c r="I42" s="122">
        <v>8</v>
      </c>
      <c r="J42" s="122">
        <v>2</v>
      </c>
      <c r="K42" s="122"/>
      <c r="L42" s="122"/>
      <c r="M42" s="122"/>
      <c r="N42" s="123"/>
      <c r="O42" s="125">
        <f t="shared" si="7"/>
        <v>42</v>
      </c>
    </row>
    <row r="43" spans="1:15" s="97" customFormat="1" ht="12.75">
      <c r="A43" s="36" t="s">
        <v>66</v>
      </c>
      <c r="B43" s="132">
        <v>3</v>
      </c>
      <c r="C43" s="34">
        <v>100</v>
      </c>
      <c r="D43" s="34">
        <v>160</v>
      </c>
      <c r="E43" s="34">
        <v>160</v>
      </c>
      <c r="F43" s="34">
        <v>60</v>
      </c>
      <c r="G43" s="34">
        <v>60</v>
      </c>
      <c r="H43" s="34">
        <v>80</v>
      </c>
      <c r="I43" s="34">
        <v>80</v>
      </c>
      <c r="J43" s="34">
        <v>150</v>
      </c>
      <c r="K43" s="34">
        <v>150</v>
      </c>
      <c r="L43" s="34">
        <v>100</v>
      </c>
      <c r="M43" s="34">
        <v>75</v>
      </c>
      <c r="N43" s="34">
        <v>90</v>
      </c>
      <c r="O43" s="35">
        <f t="shared" si="7"/>
        <v>1265</v>
      </c>
    </row>
    <row r="44" spans="1:15" s="97" customFormat="1" ht="12.75">
      <c r="A44" s="36" t="s">
        <v>71</v>
      </c>
      <c r="B44" s="93">
        <v>3.5</v>
      </c>
      <c r="C44" s="34">
        <v>50</v>
      </c>
      <c r="D44" s="34">
        <v>50</v>
      </c>
      <c r="E44" s="34">
        <v>50</v>
      </c>
      <c r="F44" s="34">
        <v>70</v>
      </c>
      <c r="G44" s="34">
        <v>90</v>
      </c>
      <c r="H44" s="34">
        <v>120</v>
      </c>
      <c r="I44" s="34">
        <v>150</v>
      </c>
      <c r="J44" s="34">
        <v>85</v>
      </c>
      <c r="K44" s="34">
        <v>50</v>
      </c>
      <c r="L44" s="34">
        <v>50</v>
      </c>
      <c r="M44" s="34">
        <v>50</v>
      </c>
      <c r="N44" s="34">
        <v>50</v>
      </c>
      <c r="O44" s="35">
        <f t="shared" si="7"/>
        <v>865</v>
      </c>
    </row>
    <row r="45" spans="1:15" s="97" customFormat="1" ht="12.75">
      <c r="A45" s="36" t="s">
        <v>73</v>
      </c>
      <c r="B45" s="93">
        <v>1.5</v>
      </c>
      <c r="C45" s="34">
        <v>90</v>
      </c>
      <c r="D45" s="34">
        <v>100</v>
      </c>
      <c r="E45" s="34">
        <v>150</v>
      </c>
      <c r="F45" s="34">
        <v>150</v>
      </c>
      <c r="G45" s="34">
        <v>200</v>
      </c>
      <c r="H45" s="34">
        <v>200</v>
      </c>
      <c r="I45" s="34">
        <v>200</v>
      </c>
      <c r="J45" s="34">
        <v>90</v>
      </c>
      <c r="K45" s="34">
        <v>100</v>
      </c>
      <c r="L45" s="34">
        <v>75</v>
      </c>
      <c r="M45" s="34">
        <v>75</v>
      </c>
      <c r="N45" s="34">
        <v>75</v>
      </c>
      <c r="O45" s="35">
        <f>SUM(C45:N45)</f>
        <v>1505</v>
      </c>
    </row>
    <row r="46" spans="1:15" s="97" customFormat="1" ht="13.5" thickBot="1">
      <c r="A46" s="100" t="s">
        <v>75</v>
      </c>
      <c r="B46" s="133">
        <v>1.5</v>
      </c>
      <c r="C46" s="118">
        <v>400</v>
      </c>
      <c r="D46" s="118">
        <v>300</v>
      </c>
      <c r="E46" s="118">
        <v>200</v>
      </c>
      <c r="F46" s="118">
        <v>200</v>
      </c>
      <c r="G46" s="118">
        <v>100</v>
      </c>
      <c r="H46" s="118">
        <v>100</v>
      </c>
      <c r="I46" s="118">
        <v>100</v>
      </c>
      <c r="J46" s="118">
        <v>250</v>
      </c>
      <c r="K46" s="118">
        <v>350</v>
      </c>
      <c r="L46" s="118">
        <v>450</v>
      </c>
      <c r="M46" s="118">
        <v>450</v>
      </c>
      <c r="N46" s="118">
        <v>400</v>
      </c>
      <c r="O46" s="120">
        <f>SUM(C46:N46)</f>
        <v>3300</v>
      </c>
    </row>
    <row r="47" spans="1:15" s="97" customFormat="1" ht="12.75">
      <c r="A47" s="127" t="s">
        <v>1</v>
      </c>
      <c r="B47" s="128"/>
      <c r="C47" s="129">
        <f>SUM(C29:C46)</f>
        <v>664</v>
      </c>
      <c r="D47" s="129">
        <f aca="true" t="shared" si="8" ref="D47:N47">SUM(D29:D46)</f>
        <v>634</v>
      </c>
      <c r="E47" s="129">
        <f t="shared" si="8"/>
        <v>592</v>
      </c>
      <c r="F47" s="129">
        <f t="shared" si="8"/>
        <v>633</v>
      </c>
      <c r="G47" s="129">
        <f t="shared" si="8"/>
        <v>597</v>
      </c>
      <c r="H47" s="129">
        <f t="shared" si="8"/>
        <v>647</v>
      </c>
      <c r="I47" s="129">
        <f t="shared" si="8"/>
        <v>677</v>
      </c>
      <c r="J47" s="129">
        <f t="shared" si="8"/>
        <v>738</v>
      </c>
      <c r="K47" s="129">
        <f t="shared" si="8"/>
        <v>806</v>
      </c>
      <c r="L47" s="129">
        <f t="shared" si="8"/>
        <v>831</v>
      </c>
      <c r="M47" s="129">
        <f t="shared" si="8"/>
        <v>810</v>
      </c>
      <c r="N47" s="129">
        <f t="shared" si="8"/>
        <v>772</v>
      </c>
      <c r="O47" s="130">
        <f t="shared" si="7"/>
        <v>8401</v>
      </c>
    </row>
    <row r="48" spans="16:44" ht="12.75">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row>
    <row r="49" spans="16:44" ht="12.75">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row>
    <row r="50" spans="16:44" ht="12.75">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row>
    <row r="51" spans="4:44" ht="12.75">
      <c r="D51" s="135"/>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row>
    <row r="52" spans="4:44" ht="12.75">
      <c r="D52" s="135"/>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row r="53" spans="4:44" ht="12.75">
      <c r="D53" s="135"/>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row>
    <row r="54" spans="16:44" ht="12.75">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6:44" ht="12.75">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6:44" ht="12.75">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6:44" ht="12.75">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row>
    <row r="58" spans="16:44" ht="12.75">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row>
    <row r="59" spans="16:44" ht="12.75">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row>
    <row r="60" spans="16:44" ht="12.75">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row>
    <row r="61" spans="16:44" ht="12.75">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row>
    <row r="62" spans="16:44" ht="12.75">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row>
    <row r="63" spans="16:44" ht="12.75">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row>
    <row r="64" spans="16:44" ht="12.75">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row>
    <row r="65" spans="16:44" ht="12.75">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row>
    <row r="66" spans="16:44" ht="12.75">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row>
    <row r="67" spans="16:44" ht="12.75">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row>
    <row r="68" spans="16:44" ht="12.75">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row>
    <row r="69" spans="16:44" ht="12.75">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row>
    <row r="70" spans="16:44" ht="12.75">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row>
    <row r="71" ht="12.75">
      <c r="P71" s="98"/>
    </row>
    <row r="72" ht="12.75">
      <c r="P72" s="98"/>
    </row>
    <row r="73" ht="12.75">
      <c r="P73" s="98"/>
    </row>
    <row r="74" ht="12.75">
      <c r="P74" s="98"/>
    </row>
    <row r="75" ht="12.75">
      <c r="P75" s="98"/>
    </row>
    <row r="76" ht="12.75">
      <c r="P76" s="98"/>
    </row>
    <row r="77" ht="12.75">
      <c r="P77" s="98"/>
    </row>
    <row r="78" ht="12.75">
      <c r="P78" s="98"/>
    </row>
  </sheetData>
  <sheetProtection password="CC0B" objects="1"/>
  <mergeCells count="1">
    <mergeCell ref="F1:K1"/>
  </mergeCells>
  <printOptions/>
  <pageMargins left="0.75" right="0.75" top="0.55" bottom="0.77" header="0.29" footer="0.5"/>
  <pageSetup horizontalDpi="300" verticalDpi="300" orientation="landscape" paperSize="9" scale="80" r:id="rId3"/>
  <legacyDrawing r:id="rId2"/>
</worksheet>
</file>

<file path=xl/worksheets/sheet5.xml><?xml version="1.0" encoding="utf-8"?>
<worksheet xmlns="http://schemas.openxmlformats.org/spreadsheetml/2006/main" xmlns:r="http://schemas.openxmlformats.org/officeDocument/2006/relationships">
  <dimension ref="A1:AC44"/>
  <sheetViews>
    <sheetView tabSelected="1" zoomScalePageLayoutView="0" workbookViewId="0" topLeftCell="C14">
      <selection activeCell="D9" sqref="D9"/>
    </sheetView>
  </sheetViews>
  <sheetFormatPr defaultColWidth="9.140625" defaultRowHeight="12.75"/>
  <cols>
    <col min="1" max="1" width="31.00390625" style="16" customWidth="1"/>
    <col min="2" max="2" width="11.28125" style="0" customWidth="1"/>
    <col min="3" max="3" width="9.28125" style="0" customWidth="1"/>
    <col min="4" max="4" width="3.421875" style="0" customWidth="1"/>
    <col min="6" max="6" width="2.57421875" style="0" customWidth="1"/>
    <col min="7" max="7" width="8.28125" style="0" customWidth="1"/>
    <col min="8" max="8" width="2.57421875" style="0" customWidth="1"/>
    <col min="9" max="9" width="9.00390625" style="0" customWidth="1"/>
    <col min="10" max="10" width="2.7109375" style="0" customWidth="1"/>
    <col min="11" max="11" width="10.57421875" style="0" customWidth="1"/>
    <col min="12" max="12" width="2.28125" style="0" customWidth="1"/>
    <col min="14" max="14" width="2.7109375" style="0" customWidth="1"/>
    <col min="15" max="15" width="9.28125" style="0" customWidth="1"/>
    <col min="16" max="16" width="2.8515625" style="0" customWidth="1"/>
    <col min="18" max="18" width="2.8515625" style="0" customWidth="1"/>
    <col min="19" max="19" width="8.28125" style="0" customWidth="1"/>
    <col min="20" max="20" width="4.7109375" style="0" customWidth="1"/>
    <col min="21" max="21" width="9.421875" style="0" customWidth="1"/>
    <col min="22" max="22" width="3.421875" style="0" customWidth="1"/>
    <col min="23" max="23" width="8.140625" style="0" customWidth="1"/>
    <col min="24" max="24" width="3.57421875" style="0" customWidth="1"/>
    <col min="26" max="26" width="3.140625" style="0" customWidth="1"/>
    <col min="27" max="27" width="11.140625" style="0" customWidth="1"/>
  </cols>
  <sheetData>
    <row r="1" spans="1:16" s="18" customFormat="1" ht="23.25">
      <c r="A1" s="28"/>
      <c r="K1" s="215" t="s">
        <v>79</v>
      </c>
      <c r="L1" s="215"/>
      <c r="M1" s="215"/>
      <c r="N1" s="215"/>
      <c r="O1" s="215"/>
      <c r="P1" s="215"/>
    </row>
    <row r="2" spans="1:27" s="2" customFormat="1" ht="20.25">
      <c r="A2" s="29"/>
      <c r="B2" s="7"/>
      <c r="C2" s="7"/>
      <c r="D2" s="7"/>
      <c r="E2" s="7"/>
      <c r="F2" s="7"/>
      <c r="G2" s="7"/>
      <c r="H2" s="7"/>
      <c r="I2" s="7"/>
      <c r="J2" s="7"/>
      <c r="K2" s="7"/>
      <c r="L2" s="7"/>
      <c r="M2" s="7"/>
      <c r="N2" s="7"/>
      <c r="O2" s="7"/>
      <c r="P2" s="7"/>
      <c r="Q2" s="7"/>
      <c r="R2" s="7"/>
      <c r="S2" s="7"/>
      <c r="T2" s="7"/>
      <c r="U2" s="7"/>
      <c r="V2" s="7"/>
      <c r="W2" s="7"/>
      <c r="X2" s="7"/>
      <c r="Y2" s="7"/>
      <c r="Z2" s="7"/>
      <c r="AA2" s="8"/>
    </row>
    <row r="3" spans="1:27" s="2" customFormat="1" ht="15">
      <c r="A3" s="15"/>
      <c r="B3" s="77"/>
      <c r="C3" s="78" t="s">
        <v>30</v>
      </c>
      <c r="D3" s="79" t="s">
        <v>5</v>
      </c>
      <c r="E3" s="78" t="s">
        <v>31</v>
      </c>
      <c r="F3" s="79" t="s">
        <v>5</v>
      </c>
      <c r="G3" s="78" t="s">
        <v>32</v>
      </c>
      <c r="H3" s="79" t="s">
        <v>5</v>
      </c>
      <c r="I3" s="78" t="s">
        <v>55</v>
      </c>
      <c r="J3" s="79" t="s">
        <v>5</v>
      </c>
      <c r="K3" s="78" t="s">
        <v>34</v>
      </c>
      <c r="L3" s="79" t="s">
        <v>5</v>
      </c>
      <c r="M3" s="78" t="s">
        <v>35</v>
      </c>
      <c r="N3" s="79" t="s">
        <v>5</v>
      </c>
      <c r="O3" s="78" t="s">
        <v>36</v>
      </c>
      <c r="P3" s="79" t="s">
        <v>5</v>
      </c>
      <c r="Q3" s="78" t="s">
        <v>37</v>
      </c>
      <c r="R3" s="79" t="s">
        <v>5</v>
      </c>
      <c r="S3" s="78" t="s">
        <v>38</v>
      </c>
      <c r="T3" s="79" t="s">
        <v>5</v>
      </c>
      <c r="U3" s="78" t="s">
        <v>27</v>
      </c>
      <c r="V3" s="79" t="s">
        <v>5</v>
      </c>
      <c r="W3" s="78" t="s">
        <v>28</v>
      </c>
      <c r="X3" s="79" t="s">
        <v>5</v>
      </c>
      <c r="Y3" s="78" t="s">
        <v>58</v>
      </c>
      <c r="Z3" s="79" t="s">
        <v>5</v>
      </c>
      <c r="AA3" s="79" t="s">
        <v>1</v>
      </c>
    </row>
    <row r="4" spans="1:27" s="2" customFormat="1" ht="20.25" customHeight="1">
      <c r="A4" s="41" t="s">
        <v>6</v>
      </c>
      <c r="B4" s="42"/>
      <c r="C4" s="43"/>
      <c r="D4" s="44"/>
      <c r="E4" s="43"/>
      <c r="F4" s="44"/>
      <c r="G4" s="43"/>
      <c r="H4" s="44"/>
      <c r="I4" s="43"/>
      <c r="J4" s="44"/>
      <c r="K4" s="43"/>
      <c r="L4" s="44"/>
      <c r="M4" s="43"/>
      <c r="N4" s="44"/>
      <c r="O4" s="43"/>
      <c r="P4" s="44"/>
      <c r="Q4" s="43"/>
      <c r="R4" s="44"/>
      <c r="S4" s="43"/>
      <c r="T4" s="44"/>
      <c r="U4" s="43"/>
      <c r="V4" s="44"/>
      <c r="W4" s="43"/>
      <c r="X4" s="44"/>
      <c r="Y4" s="43"/>
      <c r="Z4" s="44"/>
      <c r="AA4" s="44"/>
    </row>
    <row r="5" spans="1:27" s="9" customFormat="1" ht="15">
      <c r="A5" s="45" t="s">
        <v>7</v>
      </c>
      <c r="B5" s="46"/>
      <c r="C5" s="47">
        <f>'sales forecast 2013'!C25</f>
        <v>4530</v>
      </c>
      <c r="D5" s="48"/>
      <c r="E5" s="47">
        <f>'sales forecast 2013'!D25</f>
        <v>4575</v>
      </c>
      <c r="F5" s="48"/>
      <c r="G5" s="47">
        <f>'sales forecast 2013'!E25</f>
        <v>5700</v>
      </c>
      <c r="H5" s="48"/>
      <c r="I5" s="47">
        <f>'sales forecast 2013'!F25</f>
        <v>22670</v>
      </c>
      <c r="J5" s="48"/>
      <c r="K5" s="47">
        <f>'sales forecast 2013'!G25</f>
        <v>33170</v>
      </c>
      <c r="L5" s="48"/>
      <c r="M5" s="47">
        <f>'sales forecast 2013'!H25</f>
        <v>33335</v>
      </c>
      <c r="N5" s="48"/>
      <c r="O5" s="47">
        <f>'sales forecast 2013'!I25</f>
        <v>33440</v>
      </c>
      <c r="P5" s="48"/>
      <c r="Q5" s="47">
        <f>'sales forecast 2013'!J25</f>
        <v>30277.5</v>
      </c>
      <c r="R5" s="48"/>
      <c r="S5" s="47">
        <f>'sales forecast 2013'!K25</f>
        <v>19020</v>
      </c>
      <c r="T5" s="48"/>
      <c r="U5" s="47">
        <f>'sales forecast 2013'!L25</f>
        <v>18982.5</v>
      </c>
      <c r="V5" s="48"/>
      <c r="W5" s="47">
        <f>'sales forecast 2013'!M25</f>
        <v>21407.5</v>
      </c>
      <c r="X5" s="48"/>
      <c r="Y5" s="47">
        <f>'sales forecast 2013'!N25</f>
        <v>28877.5</v>
      </c>
      <c r="Z5" s="48"/>
      <c r="AA5" s="162">
        <f>SUM(B5:Y5)</f>
        <v>255985</v>
      </c>
    </row>
    <row r="6" spans="1:27" s="9" customFormat="1" ht="14.25">
      <c r="A6" s="45" t="s">
        <v>69</v>
      </c>
      <c r="B6" s="46"/>
      <c r="C6" s="50"/>
      <c r="D6" s="51"/>
      <c r="E6" s="50"/>
      <c r="F6" s="51"/>
      <c r="G6" s="50"/>
      <c r="H6" s="51"/>
      <c r="I6" s="50"/>
      <c r="J6" s="51"/>
      <c r="K6" s="50"/>
      <c r="L6" s="51"/>
      <c r="M6" s="50"/>
      <c r="N6" s="51"/>
      <c r="O6" s="50"/>
      <c r="P6" s="51"/>
      <c r="Q6" s="50"/>
      <c r="R6" s="51"/>
      <c r="S6" s="50"/>
      <c r="T6" s="51"/>
      <c r="U6" s="50"/>
      <c r="V6" s="51"/>
      <c r="W6" s="50"/>
      <c r="X6" s="51"/>
      <c r="Y6" s="50"/>
      <c r="Z6" s="51"/>
      <c r="AA6" s="162"/>
    </row>
    <row r="7" spans="1:27" s="9" customFormat="1" ht="14.25">
      <c r="A7" s="45"/>
      <c r="B7" s="46">
        <v>0</v>
      </c>
      <c r="C7" s="50"/>
      <c r="D7" s="51"/>
      <c r="E7" s="50"/>
      <c r="F7" s="51"/>
      <c r="G7" s="50"/>
      <c r="H7" s="51"/>
      <c r="I7" s="50"/>
      <c r="J7" s="51"/>
      <c r="K7" s="50"/>
      <c r="L7" s="51"/>
      <c r="M7" s="50"/>
      <c r="N7" s="51"/>
      <c r="O7" s="50"/>
      <c r="P7" s="51"/>
      <c r="Q7" s="50"/>
      <c r="R7" s="51"/>
      <c r="S7" s="50"/>
      <c r="T7" s="51"/>
      <c r="U7" s="50"/>
      <c r="V7" s="51"/>
      <c r="W7" s="50"/>
      <c r="X7" s="51"/>
      <c r="Y7" s="50"/>
      <c r="Z7" s="51"/>
      <c r="AA7" s="162"/>
    </row>
    <row r="8" spans="1:27" s="9" customFormat="1" ht="14.25">
      <c r="A8" s="45"/>
      <c r="B8" s="46"/>
      <c r="C8" s="50"/>
      <c r="D8" s="51"/>
      <c r="E8" s="50"/>
      <c r="F8" s="51"/>
      <c r="G8" s="50"/>
      <c r="H8" s="51"/>
      <c r="I8" s="50"/>
      <c r="J8" s="51"/>
      <c r="K8" s="50"/>
      <c r="L8" s="51"/>
      <c r="M8" s="50"/>
      <c r="N8" s="51"/>
      <c r="O8" s="50"/>
      <c r="P8" s="51"/>
      <c r="Q8" s="50"/>
      <c r="R8" s="51"/>
      <c r="S8" s="50"/>
      <c r="T8" s="51"/>
      <c r="U8" s="50"/>
      <c r="V8" s="51"/>
      <c r="W8" s="50"/>
      <c r="X8" s="51"/>
      <c r="Y8" s="50"/>
      <c r="Z8" s="51"/>
      <c r="AA8" s="162"/>
    </row>
    <row r="9" spans="1:27" s="2" customFormat="1" ht="15">
      <c r="A9" s="53" t="s">
        <v>8</v>
      </c>
      <c r="B9" s="54">
        <f>SUM(B5:B8)</f>
        <v>0</v>
      </c>
      <c r="C9" s="185">
        <f>SUM(C5:C7)</f>
        <v>4530</v>
      </c>
      <c r="D9" s="186"/>
      <c r="E9" s="185">
        <f>SUM(E5:E7)</f>
        <v>4575</v>
      </c>
      <c r="F9" s="186"/>
      <c r="G9" s="185">
        <f>SUM(G5:G7)</f>
        <v>5700</v>
      </c>
      <c r="H9" s="186"/>
      <c r="I9" s="185">
        <f>SUM(I5:I7)</f>
        <v>22670</v>
      </c>
      <c r="J9" s="186"/>
      <c r="K9" s="185">
        <f>SUM(K5:K7)</f>
        <v>33170</v>
      </c>
      <c r="L9" s="186"/>
      <c r="M9" s="185">
        <f>SUM(M5:M7)</f>
        <v>33335</v>
      </c>
      <c r="N9" s="186"/>
      <c r="O9" s="185">
        <f>SUM(O5:O7)</f>
        <v>33440</v>
      </c>
      <c r="P9" s="186"/>
      <c r="Q9" s="185">
        <f>SUM(Q5:Q7)</f>
        <v>30277.5</v>
      </c>
      <c r="R9" s="186"/>
      <c r="S9" s="185">
        <f>SUM(S5:S7)</f>
        <v>19020</v>
      </c>
      <c r="T9" s="186"/>
      <c r="U9" s="185">
        <f>SUM(U5:U7)</f>
        <v>18982.5</v>
      </c>
      <c r="V9" s="186"/>
      <c r="W9" s="185">
        <f>SUM(W5:W7)</f>
        <v>21407.5</v>
      </c>
      <c r="X9" s="186"/>
      <c r="Y9" s="185">
        <f>SUM(Y5:Y7)</f>
        <v>28877.5</v>
      </c>
      <c r="Z9" s="186"/>
      <c r="AA9" s="163">
        <f>SUM(B9:Y9)</f>
        <v>255985</v>
      </c>
    </row>
    <row r="10" spans="1:27" s="12" customFormat="1" ht="20.25" customHeight="1">
      <c r="A10" s="41" t="s">
        <v>9</v>
      </c>
      <c r="B10" s="42"/>
      <c r="C10" s="58"/>
      <c r="D10" s="59"/>
      <c r="E10" s="58"/>
      <c r="F10" s="59"/>
      <c r="G10" s="58"/>
      <c r="H10" s="59"/>
      <c r="I10" s="58"/>
      <c r="J10" s="59"/>
      <c r="K10" s="58"/>
      <c r="L10" s="59"/>
      <c r="M10" s="58"/>
      <c r="N10" s="59"/>
      <c r="O10" s="58"/>
      <c r="P10" s="59"/>
      <c r="Q10" s="58"/>
      <c r="R10" s="59"/>
      <c r="S10" s="58"/>
      <c r="T10" s="59"/>
      <c r="U10" s="58"/>
      <c r="V10" s="59"/>
      <c r="W10" s="58"/>
      <c r="X10" s="59"/>
      <c r="Y10" s="58"/>
      <c r="Z10" s="59"/>
      <c r="AA10" s="164"/>
    </row>
    <row r="11" spans="1:27" s="9" customFormat="1" ht="14.25">
      <c r="A11" s="83" t="s">
        <v>40</v>
      </c>
      <c r="B11" s="46">
        <v>0</v>
      </c>
      <c r="C11" s="87"/>
      <c r="D11" s="51"/>
      <c r="E11" s="87"/>
      <c r="F11" s="51"/>
      <c r="G11" s="87"/>
      <c r="H11" s="51"/>
      <c r="I11" s="87"/>
      <c r="J11" s="51"/>
      <c r="K11" s="87"/>
      <c r="L11" s="51"/>
      <c r="M11" s="87"/>
      <c r="N11" s="51"/>
      <c r="O11" s="87"/>
      <c r="P11" s="51"/>
      <c r="Q11" s="87">
        <v>1500</v>
      </c>
      <c r="R11" s="51"/>
      <c r="S11" s="87">
        <v>1000</v>
      </c>
      <c r="T11" s="51"/>
      <c r="U11" s="87">
        <v>1000</v>
      </c>
      <c r="V11" s="51"/>
      <c r="W11" s="87">
        <v>1200</v>
      </c>
      <c r="X11" s="51"/>
      <c r="Y11" s="91">
        <v>1200</v>
      </c>
      <c r="Z11" s="51"/>
      <c r="AA11" s="162">
        <f>SUM(B11:Y11)</f>
        <v>5900</v>
      </c>
    </row>
    <row r="12" spans="1:27" s="9" customFormat="1" ht="14.25">
      <c r="A12" s="83" t="s">
        <v>41</v>
      </c>
      <c r="B12" s="46">
        <v>0</v>
      </c>
      <c r="C12" s="87"/>
      <c r="D12" s="51"/>
      <c r="E12" s="87"/>
      <c r="F12" s="51"/>
      <c r="G12" s="87"/>
      <c r="H12" s="51"/>
      <c r="I12" s="87"/>
      <c r="J12" s="51"/>
      <c r="K12" s="87"/>
      <c r="L12" s="51"/>
      <c r="M12" s="87"/>
      <c r="N12" s="51"/>
      <c r="O12" s="87"/>
      <c r="P12" s="51"/>
      <c r="Q12" s="87"/>
      <c r="R12" s="51"/>
      <c r="S12" s="87"/>
      <c r="T12" s="51"/>
      <c r="U12" s="87">
        <v>130</v>
      </c>
      <c r="V12" s="51"/>
      <c r="W12" s="87"/>
      <c r="X12" s="51"/>
      <c r="Y12" s="91"/>
      <c r="Z12" s="51"/>
      <c r="AA12" s="162">
        <f>SUM(B12:Y12)</f>
        <v>130</v>
      </c>
    </row>
    <row r="13" spans="1:27" s="9" customFormat="1" ht="14.25">
      <c r="A13" s="83" t="s">
        <v>42</v>
      </c>
      <c r="B13" s="46">
        <v>0</v>
      </c>
      <c r="C13" s="87"/>
      <c r="D13" s="51"/>
      <c r="E13" s="87"/>
      <c r="F13" s="51"/>
      <c r="G13" s="87"/>
      <c r="H13" s="51"/>
      <c r="I13" s="87"/>
      <c r="J13" s="51"/>
      <c r="K13" s="87"/>
      <c r="L13" s="51"/>
      <c r="M13" s="87"/>
      <c r="N13" s="51"/>
      <c r="O13" s="87"/>
      <c r="P13" s="51"/>
      <c r="Q13" s="87"/>
      <c r="R13" s="51"/>
      <c r="S13" s="87">
        <v>270</v>
      </c>
      <c r="T13" s="51"/>
      <c r="U13" s="87"/>
      <c r="V13" s="51"/>
      <c r="W13" s="87"/>
      <c r="X13" s="51"/>
      <c r="Y13" s="91">
        <v>280</v>
      </c>
      <c r="Z13" s="51"/>
      <c r="AA13" s="162">
        <f>SUM(B13:Z13)</f>
        <v>550</v>
      </c>
    </row>
    <row r="14" spans="1:27" s="9" customFormat="1" ht="14.25">
      <c r="A14" s="83" t="s">
        <v>10</v>
      </c>
      <c r="B14" s="46">
        <v>0</v>
      </c>
      <c r="C14" s="87"/>
      <c r="D14" s="51"/>
      <c r="E14" s="87"/>
      <c r="F14" s="51"/>
      <c r="G14" s="87"/>
      <c r="H14" s="51"/>
      <c r="I14" s="87"/>
      <c r="J14" s="51"/>
      <c r="K14" s="87"/>
      <c r="L14" s="51"/>
      <c r="M14" s="87"/>
      <c r="N14" s="51"/>
      <c r="O14" s="87"/>
      <c r="P14" s="51"/>
      <c r="Q14" s="87"/>
      <c r="R14" s="51"/>
      <c r="S14" s="87"/>
      <c r="T14" s="51"/>
      <c r="U14" s="87">
        <v>250</v>
      </c>
      <c r="V14" s="51"/>
      <c r="W14" s="87"/>
      <c r="X14" s="51"/>
      <c r="Y14" s="91"/>
      <c r="Z14" s="51"/>
      <c r="AA14" s="162">
        <f aca="true" t="shared" si="0" ref="AA14:AA19">SUM(B14:Y14)</f>
        <v>250</v>
      </c>
    </row>
    <row r="15" spans="1:27" s="9" customFormat="1" ht="13.5" customHeight="1">
      <c r="A15" s="83" t="s">
        <v>43</v>
      </c>
      <c r="B15" s="46">
        <v>0</v>
      </c>
      <c r="C15" s="88">
        <v>35</v>
      </c>
      <c r="D15" s="51"/>
      <c r="E15" s="88">
        <v>35</v>
      </c>
      <c r="F15" s="51"/>
      <c r="G15" s="88">
        <v>35</v>
      </c>
      <c r="H15" s="51"/>
      <c r="I15" s="88">
        <v>35</v>
      </c>
      <c r="J15" s="51"/>
      <c r="K15" s="88">
        <v>35</v>
      </c>
      <c r="L15" s="51"/>
      <c r="M15" s="88">
        <v>35</v>
      </c>
      <c r="N15" s="51"/>
      <c r="O15" s="88">
        <v>35</v>
      </c>
      <c r="P15" s="51"/>
      <c r="Q15" s="88">
        <v>35</v>
      </c>
      <c r="R15" s="51"/>
      <c r="S15" s="88">
        <v>35</v>
      </c>
      <c r="T15" s="51"/>
      <c r="U15" s="88">
        <v>35</v>
      </c>
      <c r="V15" s="51"/>
      <c r="W15" s="88">
        <v>35</v>
      </c>
      <c r="X15" s="51"/>
      <c r="Y15" s="92">
        <v>35</v>
      </c>
      <c r="Z15" s="51"/>
      <c r="AA15" s="162">
        <f t="shared" si="0"/>
        <v>420</v>
      </c>
    </row>
    <row r="16" spans="1:27" s="9" customFormat="1" ht="13.5" customHeight="1">
      <c r="A16" s="83" t="s">
        <v>44</v>
      </c>
      <c r="B16" s="46">
        <v>0</v>
      </c>
      <c r="C16" s="40"/>
      <c r="D16" s="51"/>
      <c r="E16" s="40"/>
      <c r="F16" s="51"/>
      <c r="G16" s="40"/>
      <c r="H16" s="51"/>
      <c r="I16" s="40"/>
      <c r="J16" s="51"/>
      <c r="K16" s="40"/>
      <c r="L16" s="51"/>
      <c r="M16" s="40"/>
      <c r="N16" s="51"/>
      <c r="O16" s="40"/>
      <c r="P16" s="51"/>
      <c r="Q16" s="40">
        <v>7.5</v>
      </c>
      <c r="R16" s="51"/>
      <c r="S16" s="40">
        <v>7.5</v>
      </c>
      <c r="T16" s="51"/>
      <c r="U16" s="40">
        <v>7.5</v>
      </c>
      <c r="V16" s="51"/>
      <c r="W16" s="40">
        <v>7.5</v>
      </c>
      <c r="X16" s="51"/>
      <c r="Y16" s="93">
        <v>7.5</v>
      </c>
      <c r="Z16" s="51"/>
      <c r="AA16" s="162">
        <f t="shared" si="0"/>
        <v>37.5</v>
      </c>
    </row>
    <row r="17" spans="1:27" s="9" customFormat="1" ht="14.25">
      <c r="A17" s="83" t="s">
        <v>11</v>
      </c>
      <c r="B17" s="46">
        <v>0</v>
      </c>
      <c r="C17" s="89"/>
      <c r="D17" s="51"/>
      <c r="E17" s="89">
        <v>1000</v>
      </c>
      <c r="F17" s="51"/>
      <c r="G17" s="89"/>
      <c r="H17" s="51"/>
      <c r="I17" s="89"/>
      <c r="J17" s="51"/>
      <c r="K17" s="89">
        <v>1000</v>
      </c>
      <c r="L17" s="51"/>
      <c r="M17" s="89"/>
      <c r="N17" s="51"/>
      <c r="O17" s="89"/>
      <c r="P17" s="51"/>
      <c r="Q17" s="89">
        <v>3000</v>
      </c>
      <c r="R17" s="51"/>
      <c r="S17" s="89"/>
      <c r="T17" s="51"/>
      <c r="U17" s="89"/>
      <c r="V17" s="51"/>
      <c r="W17" s="94">
        <v>3000</v>
      </c>
      <c r="X17" s="51"/>
      <c r="Y17" s="94"/>
      <c r="Z17" s="51"/>
      <c r="AA17" s="162">
        <f t="shared" si="0"/>
        <v>8000</v>
      </c>
    </row>
    <row r="18" spans="1:27" s="9" customFormat="1" ht="14.25">
      <c r="A18" s="83" t="s">
        <v>45</v>
      </c>
      <c r="B18" s="46">
        <v>0</v>
      </c>
      <c r="C18" s="89"/>
      <c r="D18" s="51"/>
      <c r="E18" s="89"/>
      <c r="F18" s="51"/>
      <c r="G18" s="89"/>
      <c r="H18" s="51"/>
      <c r="I18" s="89"/>
      <c r="J18" s="51"/>
      <c r="K18" s="89"/>
      <c r="L18" s="51"/>
      <c r="M18" s="89"/>
      <c r="N18" s="51"/>
      <c r="O18" s="89"/>
      <c r="P18" s="51"/>
      <c r="Q18" s="89">
        <v>139.5</v>
      </c>
      <c r="R18" s="51"/>
      <c r="S18" s="89"/>
      <c r="T18" s="51"/>
      <c r="U18" s="89"/>
      <c r="V18" s="51"/>
      <c r="W18" s="89"/>
      <c r="X18" s="51"/>
      <c r="Y18" s="94"/>
      <c r="Z18" s="51"/>
      <c r="AA18" s="162">
        <f t="shared" si="0"/>
        <v>139.5</v>
      </c>
    </row>
    <row r="19" spans="1:27" s="9" customFormat="1" ht="14.25">
      <c r="A19" s="83" t="s">
        <v>46</v>
      </c>
      <c r="B19" s="46">
        <v>0</v>
      </c>
      <c r="C19" s="89"/>
      <c r="D19" s="51"/>
      <c r="E19" s="89"/>
      <c r="F19" s="51"/>
      <c r="G19" s="89"/>
      <c r="H19" s="51"/>
      <c r="I19" s="89"/>
      <c r="J19" s="51"/>
      <c r="K19" s="89">
        <v>261.49</v>
      </c>
      <c r="L19" s="51"/>
      <c r="M19" s="89"/>
      <c r="N19" s="51"/>
      <c r="O19" s="89"/>
      <c r="P19" s="51"/>
      <c r="Q19" s="89"/>
      <c r="R19" s="51"/>
      <c r="S19" s="89"/>
      <c r="T19" s="51"/>
      <c r="U19" s="89"/>
      <c r="V19" s="51"/>
      <c r="W19" s="89"/>
      <c r="X19" s="51"/>
      <c r="Y19" s="94"/>
      <c r="Z19" s="51"/>
      <c r="AA19" s="162">
        <f t="shared" si="0"/>
        <v>261.49</v>
      </c>
    </row>
    <row r="20" spans="1:27" s="9" customFormat="1" ht="14.25">
      <c r="A20" s="83" t="s">
        <v>47</v>
      </c>
      <c r="B20" s="46">
        <v>0</v>
      </c>
      <c r="C20" s="33"/>
      <c r="D20" s="51"/>
      <c r="E20" s="33"/>
      <c r="F20" s="51"/>
      <c r="G20" s="33"/>
      <c r="H20" s="51"/>
      <c r="I20" s="33"/>
      <c r="J20" s="51"/>
      <c r="K20" s="33"/>
      <c r="L20" s="51"/>
      <c r="M20" s="33"/>
      <c r="N20" s="51"/>
      <c r="O20" s="33"/>
      <c r="P20" s="51"/>
      <c r="Q20" s="33">
        <v>550</v>
      </c>
      <c r="R20" s="51"/>
      <c r="S20" s="33">
        <v>550</v>
      </c>
      <c r="T20" s="51"/>
      <c r="U20" s="33">
        <v>550</v>
      </c>
      <c r="V20" s="51"/>
      <c r="W20" s="33">
        <v>550</v>
      </c>
      <c r="X20" s="51"/>
      <c r="Y20" s="95">
        <v>550</v>
      </c>
      <c r="Z20" s="51"/>
      <c r="AA20" s="162">
        <f aca="true" t="shared" si="1" ref="AA20:AA29">SUM(B20:Y20)</f>
        <v>2750</v>
      </c>
    </row>
    <row r="21" spans="1:27" s="9" customFormat="1" ht="14.25">
      <c r="A21" s="83" t="s">
        <v>48</v>
      </c>
      <c r="B21" s="46">
        <v>0</v>
      </c>
      <c r="C21" s="89"/>
      <c r="D21" s="51"/>
      <c r="E21" s="89"/>
      <c r="F21" s="51"/>
      <c r="G21" s="89"/>
      <c r="H21" s="51"/>
      <c r="I21" s="89"/>
      <c r="J21" s="51"/>
      <c r="K21" s="89"/>
      <c r="L21" s="51"/>
      <c r="M21" s="89">
        <v>567.08</v>
      </c>
      <c r="N21" s="51"/>
      <c r="O21" s="89"/>
      <c r="P21" s="51"/>
      <c r="Q21" s="89"/>
      <c r="R21" s="51"/>
      <c r="S21" s="89"/>
      <c r="T21" s="51"/>
      <c r="U21" s="89"/>
      <c r="V21" s="51"/>
      <c r="W21" s="89"/>
      <c r="X21" s="51"/>
      <c r="Y21" s="94"/>
      <c r="Z21" s="51"/>
      <c r="AA21" s="162">
        <f t="shared" si="1"/>
        <v>567.08</v>
      </c>
    </row>
    <row r="22" spans="1:27" s="9" customFormat="1" ht="14.25">
      <c r="A22" s="83" t="s">
        <v>65</v>
      </c>
      <c r="B22" s="46">
        <v>0</v>
      </c>
      <c r="C22" s="94">
        <v>2000</v>
      </c>
      <c r="D22" s="51"/>
      <c r="E22" s="94">
        <v>2000</v>
      </c>
      <c r="F22" s="51"/>
      <c r="G22" s="94">
        <v>2000</v>
      </c>
      <c r="H22" s="51"/>
      <c r="I22" s="94">
        <v>2000</v>
      </c>
      <c r="J22" s="51"/>
      <c r="K22" s="94">
        <v>2000</v>
      </c>
      <c r="L22" s="51"/>
      <c r="M22" s="94">
        <v>2000</v>
      </c>
      <c r="N22" s="51"/>
      <c r="O22" s="94">
        <v>2000</v>
      </c>
      <c r="P22" s="51"/>
      <c r="Q22" s="94">
        <v>4000</v>
      </c>
      <c r="R22" s="51"/>
      <c r="S22" s="94">
        <v>4000</v>
      </c>
      <c r="T22" s="51"/>
      <c r="U22" s="94">
        <v>4000</v>
      </c>
      <c r="V22" s="51"/>
      <c r="W22" s="94">
        <v>4000</v>
      </c>
      <c r="X22" s="51"/>
      <c r="Y22" s="94">
        <v>4000</v>
      </c>
      <c r="Z22" s="51"/>
      <c r="AA22" s="162">
        <f t="shared" si="1"/>
        <v>34000</v>
      </c>
    </row>
    <row r="23" spans="1:27" s="9" customFormat="1" ht="14.25">
      <c r="A23" s="83" t="s">
        <v>49</v>
      </c>
      <c r="B23" s="46">
        <v>0</v>
      </c>
      <c r="C23" s="90">
        <v>200</v>
      </c>
      <c r="D23" s="51"/>
      <c r="E23" s="90">
        <v>200</v>
      </c>
      <c r="F23" s="51"/>
      <c r="G23" s="90">
        <v>200</v>
      </c>
      <c r="H23" s="51"/>
      <c r="I23" s="90">
        <v>200</v>
      </c>
      <c r="J23" s="51"/>
      <c r="K23" s="90">
        <v>200</v>
      </c>
      <c r="L23" s="51"/>
      <c r="M23" s="90">
        <v>200</v>
      </c>
      <c r="N23" s="51"/>
      <c r="O23" s="90">
        <v>200</v>
      </c>
      <c r="P23" s="51"/>
      <c r="Q23" s="90">
        <v>500</v>
      </c>
      <c r="R23" s="51"/>
      <c r="S23" s="90">
        <v>500</v>
      </c>
      <c r="T23" s="51"/>
      <c r="U23" s="90">
        <v>500</v>
      </c>
      <c r="V23" s="51"/>
      <c r="W23" s="90">
        <v>500</v>
      </c>
      <c r="X23" s="51"/>
      <c r="Y23" s="96">
        <v>500</v>
      </c>
      <c r="Z23" s="51"/>
      <c r="AA23" s="162">
        <f t="shared" si="1"/>
        <v>3900</v>
      </c>
    </row>
    <row r="24" spans="1:27" s="9" customFormat="1" ht="14.25">
      <c r="A24" s="83" t="s">
        <v>50</v>
      </c>
      <c r="B24" s="46">
        <v>0</v>
      </c>
      <c r="C24" s="89">
        <v>4000</v>
      </c>
      <c r="D24" s="51"/>
      <c r="E24" s="89">
        <v>4000</v>
      </c>
      <c r="F24" s="51"/>
      <c r="G24" s="89">
        <v>4000</v>
      </c>
      <c r="H24" s="51"/>
      <c r="I24" s="89">
        <v>4000</v>
      </c>
      <c r="J24" s="51"/>
      <c r="K24" s="89">
        <v>4000</v>
      </c>
      <c r="L24" s="51"/>
      <c r="M24" s="89">
        <v>4000</v>
      </c>
      <c r="N24" s="51"/>
      <c r="O24" s="89">
        <v>4000</v>
      </c>
      <c r="P24" s="51"/>
      <c r="Q24" s="89">
        <v>4000</v>
      </c>
      <c r="R24" s="51"/>
      <c r="S24" s="89">
        <v>4000</v>
      </c>
      <c r="T24" s="51"/>
      <c r="U24" s="89">
        <v>4000</v>
      </c>
      <c r="V24" s="51"/>
      <c r="W24" s="89">
        <v>4000</v>
      </c>
      <c r="X24" s="51"/>
      <c r="Y24" s="89">
        <v>4000</v>
      </c>
      <c r="Z24" s="51"/>
      <c r="AA24" s="162">
        <f t="shared" si="1"/>
        <v>48000</v>
      </c>
    </row>
    <row r="25" spans="1:27" s="9" customFormat="1" ht="14.25">
      <c r="A25" s="83" t="s">
        <v>51</v>
      </c>
      <c r="B25" s="46">
        <v>0</v>
      </c>
      <c r="C25" s="89"/>
      <c r="D25" s="51"/>
      <c r="E25" s="89"/>
      <c r="F25" s="51"/>
      <c r="G25" s="89"/>
      <c r="H25" s="51"/>
      <c r="I25" s="89">
        <v>150</v>
      </c>
      <c r="J25" s="51"/>
      <c r="K25" s="89"/>
      <c r="L25" s="51"/>
      <c r="M25" s="89">
        <v>1600</v>
      </c>
      <c r="N25" s="51"/>
      <c r="O25" s="89">
        <v>150</v>
      </c>
      <c r="P25" s="51"/>
      <c r="Q25" s="89">
        <v>500</v>
      </c>
      <c r="R25" s="51"/>
      <c r="S25" s="89"/>
      <c r="T25" s="51"/>
      <c r="U25" s="89">
        <v>150</v>
      </c>
      <c r="V25" s="51"/>
      <c r="W25" s="89"/>
      <c r="X25" s="51"/>
      <c r="Y25" s="94"/>
      <c r="Z25" s="51"/>
      <c r="AA25" s="162">
        <f t="shared" si="1"/>
        <v>2550</v>
      </c>
    </row>
    <row r="26" spans="1:27" s="9" customFormat="1" ht="14.25">
      <c r="A26" s="83" t="s">
        <v>52</v>
      </c>
      <c r="B26" s="46">
        <v>0</v>
      </c>
      <c r="C26" s="89"/>
      <c r="D26" s="51"/>
      <c r="E26" s="89"/>
      <c r="F26" s="51"/>
      <c r="G26" s="89"/>
      <c r="H26" s="51"/>
      <c r="I26" s="89"/>
      <c r="J26" s="51"/>
      <c r="K26" s="89"/>
      <c r="L26" s="51"/>
      <c r="M26" s="89"/>
      <c r="N26" s="51"/>
      <c r="O26" s="89"/>
      <c r="P26" s="51"/>
      <c r="Q26" s="89">
        <v>2000</v>
      </c>
      <c r="R26" s="51"/>
      <c r="S26" s="89"/>
      <c r="T26" s="51"/>
      <c r="U26" s="89"/>
      <c r="V26" s="51"/>
      <c r="W26" s="89">
        <v>250</v>
      </c>
      <c r="X26" s="51"/>
      <c r="Y26" s="94"/>
      <c r="Z26" s="51"/>
      <c r="AA26" s="162">
        <f t="shared" si="1"/>
        <v>2250</v>
      </c>
    </row>
    <row r="27" spans="1:27" s="9" customFormat="1" ht="14.25">
      <c r="A27" s="83" t="s">
        <v>53</v>
      </c>
      <c r="B27" s="46">
        <v>0</v>
      </c>
      <c r="C27" s="89">
        <v>40</v>
      </c>
      <c r="D27" s="51"/>
      <c r="E27" s="89">
        <v>40</v>
      </c>
      <c r="F27" s="51"/>
      <c r="G27" s="89">
        <v>40</v>
      </c>
      <c r="H27" s="51"/>
      <c r="I27" s="89">
        <v>40</v>
      </c>
      <c r="J27" s="51"/>
      <c r="K27" s="89">
        <v>40</v>
      </c>
      <c r="L27" s="51"/>
      <c r="M27" s="89">
        <v>40</v>
      </c>
      <c r="N27" s="51"/>
      <c r="O27" s="89">
        <v>40</v>
      </c>
      <c r="P27" s="51"/>
      <c r="Q27" s="89">
        <v>65</v>
      </c>
      <c r="R27" s="51"/>
      <c r="S27" s="89">
        <v>65</v>
      </c>
      <c r="T27" s="51"/>
      <c r="U27" s="89">
        <v>65</v>
      </c>
      <c r="V27" s="51"/>
      <c r="W27" s="89">
        <v>65</v>
      </c>
      <c r="X27" s="51"/>
      <c r="Y27" s="94">
        <v>65</v>
      </c>
      <c r="Z27" s="51"/>
      <c r="AA27" s="162">
        <f t="shared" si="1"/>
        <v>605</v>
      </c>
    </row>
    <row r="28" spans="1:27" s="9" customFormat="1" ht="14.25">
      <c r="A28" s="83" t="s">
        <v>56</v>
      </c>
      <c r="B28" s="46">
        <v>0</v>
      </c>
      <c r="C28" s="89"/>
      <c r="D28" s="51"/>
      <c r="E28" s="89"/>
      <c r="F28" s="51"/>
      <c r="G28" s="89"/>
      <c r="H28" s="51"/>
      <c r="I28" s="89"/>
      <c r="J28" s="51"/>
      <c r="K28" s="89"/>
      <c r="L28" s="51"/>
      <c r="M28" s="89"/>
      <c r="N28" s="51"/>
      <c r="O28" s="89"/>
      <c r="P28" s="51"/>
      <c r="Q28" s="89"/>
      <c r="R28" s="51"/>
      <c r="S28" s="89"/>
      <c r="T28" s="51"/>
      <c r="U28" s="89"/>
      <c r="V28" s="51"/>
      <c r="W28" s="89"/>
      <c r="X28" s="51"/>
      <c r="Y28" s="94"/>
      <c r="Z28" s="51"/>
      <c r="AA28" s="162">
        <f t="shared" si="1"/>
        <v>0</v>
      </c>
    </row>
    <row r="29" spans="1:27" s="9" customFormat="1" ht="14.25">
      <c r="A29" s="83" t="s">
        <v>105</v>
      </c>
      <c r="B29" s="46">
        <v>0</v>
      </c>
      <c r="C29" s="134">
        <f>SUM('sales forecast 2013'!C20:C23)/3</f>
        <v>403.3333333333333</v>
      </c>
      <c r="D29" s="51"/>
      <c r="E29" s="134">
        <f>SUM('sales forecast 2013'!D20:D23)/3</f>
        <v>418.3333333333333</v>
      </c>
      <c r="F29" s="51"/>
      <c r="G29" s="134">
        <f>SUM('sales forecast 2013'!E20:E23)/3</f>
        <v>393.3333333333333</v>
      </c>
      <c r="H29" s="51"/>
      <c r="I29" s="134">
        <f>SUM('sales forecast 2013'!F20:F23)/3</f>
        <v>316.6666666666667</v>
      </c>
      <c r="J29" s="51"/>
      <c r="K29" s="134">
        <f>SUM('sales forecast 2013'!G20:G23)/3</f>
        <v>315</v>
      </c>
      <c r="L29" s="51"/>
      <c r="M29" s="134">
        <f>SUM('sales forecast 2013'!H20:H23)/3</f>
        <v>370</v>
      </c>
      <c r="N29" s="51"/>
      <c r="O29" s="134">
        <f>SUM('sales forecast 2013'!I20:I23)/3</f>
        <v>405</v>
      </c>
      <c r="P29" s="51"/>
      <c r="Q29" s="134">
        <f>SUM('sales forecast 2013'!J20:J23)/3</f>
        <v>419.1666666666667</v>
      </c>
      <c r="R29" s="51"/>
      <c r="S29" s="134">
        <f>SUM('sales forecast 2013'!K20:K23)/3</f>
        <v>433.3333333333333</v>
      </c>
      <c r="T29" s="51"/>
      <c r="U29" s="134">
        <f>SUM('sales forecast 2013'!L20:L23)/3</f>
        <v>420.8333333333333</v>
      </c>
      <c r="V29" s="51"/>
      <c r="W29" s="134">
        <f>SUM('sales forecast 2013'!M20:M23)/3</f>
        <v>395.8333333333333</v>
      </c>
      <c r="X29" s="51"/>
      <c r="Y29" s="134">
        <f>SUM('sales forecast 2013'!N20:N23)/3</f>
        <v>385.8333333333333</v>
      </c>
      <c r="Z29" s="51"/>
      <c r="AA29" s="162">
        <f t="shared" si="1"/>
        <v>4676.666666666667</v>
      </c>
    </row>
    <row r="30" spans="1:27" s="9" customFormat="1" ht="14.25">
      <c r="A30" s="45" t="s">
        <v>57</v>
      </c>
      <c r="B30" s="46">
        <v>0</v>
      </c>
      <c r="C30" s="117"/>
      <c r="D30" s="51"/>
      <c r="E30" s="117"/>
      <c r="F30" s="51"/>
      <c r="G30" s="36">
        <v>5512.5</v>
      </c>
      <c r="H30" s="51"/>
      <c r="I30" s="117"/>
      <c r="J30" s="51"/>
      <c r="K30" s="117"/>
      <c r="L30" s="51"/>
      <c r="M30" s="36">
        <v>5166.01</v>
      </c>
      <c r="N30" s="51"/>
      <c r="O30" s="117"/>
      <c r="P30" s="51"/>
      <c r="Q30" s="117"/>
      <c r="R30" s="51"/>
      <c r="S30" s="36">
        <v>6552.3</v>
      </c>
      <c r="T30" s="51"/>
      <c r="U30" s="117"/>
      <c r="V30" s="51"/>
      <c r="W30" s="117"/>
      <c r="X30" s="51"/>
      <c r="Y30" s="36">
        <v>6443.05</v>
      </c>
      <c r="Z30" s="51"/>
      <c r="AA30" s="162">
        <f>SUM(B30:Y30)</f>
        <v>23673.86</v>
      </c>
    </row>
    <row r="31" spans="1:27" s="2" customFormat="1" ht="30">
      <c r="A31" s="53" t="s">
        <v>12</v>
      </c>
      <c r="B31" s="165">
        <f>SUM(B11:B30)</f>
        <v>0</v>
      </c>
      <c r="C31" s="166">
        <f>SUM(C11:C30)</f>
        <v>6678.333333333333</v>
      </c>
      <c r="D31" s="167"/>
      <c r="E31" s="166">
        <f>SUM(E11:E30)</f>
        <v>7693.333333333333</v>
      </c>
      <c r="F31" s="167"/>
      <c r="G31" s="166">
        <f>SUM(G11:G30)</f>
        <v>12180.833333333332</v>
      </c>
      <c r="H31" s="167"/>
      <c r="I31" s="166">
        <f>SUM(I11:I30)</f>
        <v>6741.666666666667</v>
      </c>
      <c r="J31" s="167"/>
      <c r="K31" s="166">
        <f>SUM(K11:K30)</f>
        <v>7851.49</v>
      </c>
      <c r="L31" s="167"/>
      <c r="M31" s="166">
        <f>SUM(M11:M30)</f>
        <v>13978.09</v>
      </c>
      <c r="N31" s="167"/>
      <c r="O31" s="166">
        <f>SUM(O11:O30)</f>
        <v>6830</v>
      </c>
      <c r="P31" s="167"/>
      <c r="Q31" s="166">
        <f>SUM(Q11:Q30)</f>
        <v>16716.166666666668</v>
      </c>
      <c r="R31" s="167"/>
      <c r="S31" s="166">
        <f>SUM(S11:S30)</f>
        <v>17413.133333333335</v>
      </c>
      <c r="T31" s="167"/>
      <c r="U31" s="166">
        <f>SUM(U11:U30)</f>
        <v>11108.333333333334</v>
      </c>
      <c r="V31" s="167"/>
      <c r="W31" s="166">
        <f>SUM(W11:W30)</f>
        <v>14003.333333333334</v>
      </c>
      <c r="X31" s="167"/>
      <c r="Y31" s="166">
        <f>SUM(Y11:Y30)</f>
        <v>17466.383333333335</v>
      </c>
      <c r="Z31" s="167"/>
      <c r="AA31" s="168">
        <f>SUM(AA11:AA30)</f>
        <v>138661.09666666668</v>
      </c>
    </row>
    <row r="32" spans="1:27" s="9" customFormat="1" ht="11.25" customHeight="1">
      <c r="A32" s="45" t="s">
        <v>93</v>
      </c>
      <c r="B32" s="169">
        <v>0</v>
      </c>
      <c r="C32" s="170">
        <v>4167</v>
      </c>
      <c r="D32" s="171"/>
      <c r="E32" s="170">
        <v>4167</v>
      </c>
      <c r="F32" s="171"/>
      <c r="G32" s="170">
        <v>4167</v>
      </c>
      <c r="H32" s="171"/>
      <c r="I32" s="170">
        <v>4167</v>
      </c>
      <c r="J32" s="171"/>
      <c r="K32" s="170">
        <v>4167</v>
      </c>
      <c r="L32" s="171"/>
      <c r="M32" s="170">
        <v>4167</v>
      </c>
      <c r="N32" s="171"/>
      <c r="O32" s="170">
        <v>4167</v>
      </c>
      <c r="P32" s="171"/>
      <c r="Q32" s="170">
        <v>4167</v>
      </c>
      <c r="R32" s="171"/>
      <c r="S32" s="170">
        <v>4167</v>
      </c>
      <c r="T32" s="171"/>
      <c r="U32" s="170">
        <v>4167</v>
      </c>
      <c r="V32" s="171"/>
      <c r="W32" s="170">
        <v>4167</v>
      </c>
      <c r="X32" s="171"/>
      <c r="Y32" s="170">
        <v>4167</v>
      </c>
      <c r="Z32" s="171"/>
      <c r="AA32" s="172">
        <f>SUM(B32:Y32)</f>
        <v>50004</v>
      </c>
    </row>
    <row r="33" spans="1:27" s="9" customFormat="1" ht="15">
      <c r="A33" s="61" t="s">
        <v>94</v>
      </c>
      <c r="B33" s="169"/>
      <c r="C33" s="170"/>
      <c r="D33" s="171"/>
      <c r="E33" s="170"/>
      <c r="F33" s="171"/>
      <c r="G33" s="170"/>
      <c r="H33" s="171"/>
      <c r="I33" s="170"/>
      <c r="J33" s="171"/>
      <c r="K33" s="170"/>
      <c r="L33" s="171"/>
      <c r="M33" s="170"/>
      <c r="N33" s="171"/>
      <c r="O33" s="170"/>
      <c r="P33" s="171"/>
      <c r="Q33" s="170"/>
      <c r="R33" s="171"/>
      <c r="S33" s="170"/>
      <c r="T33" s="171"/>
      <c r="U33" s="170"/>
      <c r="V33" s="171"/>
      <c r="W33" s="170"/>
      <c r="X33" s="171"/>
      <c r="Y33" s="170"/>
      <c r="Z33" s="171"/>
      <c r="AA33" s="172"/>
    </row>
    <row r="34" spans="1:27" s="9" customFormat="1" ht="14.25">
      <c r="A34" s="45"/>
      <c r="B34" s="169"/>
      <c r="C34" s="170"/>
      <c r="D34" s="171"/>
      <c r="E34" s="170"/>
      <c r="F34" s="171"/>
      <c r="G34" s="170"/>
      <c r="H34" s="171"/>
      <c r="I34" s="170"/>
      <c r="J34" s="171"/>
      <c r="K34" s="170"/>
      <c r="L34" s="171"/>
      <c r="M34" s="170"/>
      <c r="N34" s="171"/>
      <c r="O34" s="170"/>
      <c r="P34" s="171"/>
      <c r="Q34" s="170"/>
      <c r="R34" s="171"/>
      <c r="S34" s="170"/>
      <c r="T34" s="171"/>
      <c r="U34" s="170"/>
      <c r="V34" s="171"/>
      <c r="W34" s="170"/>
      <c r="X34" s="171"/>
      <c r="Y34" s="170"/>
      <c r="Z34" s="171"/>
      <c r="AA34" s="172"/>
    </row>
    <row r="35" spans="1:27" s="9" customFormat="1" ht="14.25">
      <c r="A35" s="45"/>
      <c r="B35" s="169"/>
      <c r="C35" s="170"/>
      <c r="D35" s="171"/>
      <c r="E35" s="170"/>
      <c r="F35" s="171"/>
      <c r="G35" s="170"/>
      <c r="H35" s="171"/>
      <c r="I35" s="170"/>
      <c r="J35" s="171"/>
      <c r="K35" s="170"/>
      <c r="L35" s="171"/>
      <c r="M35" s="170"/>
      <c r="N35" s="171"/>
      <c r="O35" s="170"/>
      <c r="P35" s="171"/>
      <c r="Q35" s="170"/>
      <c r="R35" s="171"/>
      <c r="S35" s="170"/>
      <c r="T35" s="171"/>
      <c r="U35" s="170"/>
      <c r="V35" s="171"/>
      <c r="W35" s="170"/>
      <c r="X35" s="171"/>
      <c r="Y35" s="170"/>
      <c r="Z35" s="171"/>
      <c r="AA35" s="172"/>
    </row>
    <row r="36" spans="1:27" s="9" customFormat="1" ht="14.25">
      <c r="A36" s="45"/>
      <c r="B36" s="169"/>
      <c r="C36" s="170"/>
      <c r="D36" s="171"/>
      <c r="E36" s="170"/>
      <c r="F36" s="171"/>
      <c r="G36" s="170"/>
      <c r="H36" s="171"/>
      <c r="I36" s="170"/>
      <c r="J36" s="171"/>
      <c r="K36" s="170"/>
      <c r="L36" s="171"/>
      <c r="M36" s="170"/>
      <c r="N36" s="171"/>
      <c r="O36" s="170"/>
      <c r="P36" s="171"/>
      <c r="Q36" s="170"/>
      <c r="R36" s="171"/>
      <c r="S36" s="170"/>
      <c r="T36" s="171"/>
      <c r="U36" s="170"/>
      <c r="V36" s="171"/>
      <c r="W36" s="170"/>
      <c r="X36" s="171"/>
      <c r="Y36" s="170"/>
      <c r="Z36" s="171"/>
      <c r="AA36" s="172"/>
    </row>
    <row r="37" spans="1:27" s="2" customFormat="1" ht="15.75" thickBot="1">
      <c r="A37" s="62" t="s">
        <v>13</v>
      </c>
      <c r="B37" s="173">
        <f>SUM(B32:B36)</f>
        <v>0</v>
      </c>
      <c r="C37" s="174">
        <f>SUM(C32:C36)</f>
        <v>4167</v>
      </c>
      <c r="D37" s="175"/>
      <c r="E37" s="174">
        <f>SUM(E32:E36)</f>
        <v>4167</v>
      </c>
      <c r="F37" s="175"/>
      <c r="G37" s="174">
        <f>SUM(G32:G36)</f>
        <v>4167</v>
      </c>
      <c r="H37" s="175"/>
      <c r="I37" s="174">
        <f>SUM(I32:I36)</f>
        <v>4167</v>
      </c>
      <c r="J37" s="175"/>
      <c r="K37" s="174">
        <f>SUM(K32:K36)</f>
        <v>4167</v>
      </c>
      <c r="L37" s="175"/>
      <c r="M37" s="174">
        <f>SUM(M32:M36)</f>
        <v>4167</v>
      </c>
      <c r="N37" s="175"/>
      <c r="O37" s="174">
        <f>SUM(O32:O36)</f>
        <v>4167</v>
      </c>
      <c r="P37" s="175"/>
      <c r="Q37" s="174">
        <f>SUM(Q32:Q36)</f>
        <v>4167</v>
      </c>
      <c r="R37" s="175"/>
      <c r="S37" s="174">
        <f>SUM(S32:S36)</f>
        <v>4167</v>
      </c>
      <c r="T37" s="175"/>
      <c r="U37" s="174">
        <f>SUM(U32:U36)</f>
        <v>4167</v>
      </c>
      <c r="V37" s="175"/>
      <c r="W37" s="174">
        <f>SUM(W32:W36)</f>
        <v>4167</v>
      </c>
      <c r="X37" s="175"/>
      <c r="Y37" s="174">
        <f>SUM(Y32:Y36)</f>
        <v>4167</v>
      </c>
      <c r="Z37" s="175"/>
      <c r="AA37" s="176">
        <f>SUM(AA32:AA36)</f>
        <v>50004</v>
      </c>
    </row>
    <row r="38" spans="1:27" s="2" customFormat="1" ht="31.5" thickBot="1" thickTop="1">
      <c r="A38" s="67" t="s">
        <v>14</v>
      </c>
      <c r="B38" s="177">
        <f>SUM(B31+B37)</f>
        <v>0</v>
      </c>
      <c r="C38" s="178">
        <f>SUM(C31+C37)</f>
        <v>10845.333333333332</v>
      </c>
      <c r="D38" s="179"/>
      <c r="E38" s="178">
        <f>SUM(E31+E37)</f>
        <v>11860.333333333332</v>
      </c>
      <c r="F38" s="179"/>
      <c r="G38" s="178">
        <f>SUM(G31+G37)</f>
        <v>16347.833333333332</v>
      </c>
      <c r="H38" s="179"/>
      <c r="I38" s="178">
        <f>SUM(I31+I37)</f>
        <v>10908.666666666668</v>
      </c>
      <c r="J38" s="179"/>
      <c r="K38" s="178">
        <f>SUM(K31+K37)</f>
        <v>12018.49</v>
      </c>
      <c r="L38" s="179"/>
      <c r="M38" s="178">
        <f>SUM(M31+M37)</f>
        <v>18145.09</v>
      </c>
      <c r="N38" s="179"/>
      <c r="O38" s="178">
        <f>SUM(O31+O37)</f>
        <v>10997</v>
      </c>
      <c r="P38" s="179"/>
      <c r="Q38" s="178">
        <f>SUM(Q31+Q37)</f>
        <v>20883.166666666668</v>
      </c>
      <c r="R38" s="179"/>
      <c r="S38" s="178">
        <f>SUM(S31+S37)</f>
        <v>21580.133333333335</v>
      </c>
      <c r="T38" s="179"/>
      <c r="U38" s="178">
        <f>SUM(U31+U37)</f>
        <v>15275.333333333334</v>
      </c>
      <c r="V38" s="179"/>
      <c r="W38" s="178">
        <f>SUM(W31+W37)</f>
        <v>18170.333333333336</v>
      </c>
      <c r="X38" s="179"/>
      <c r="Y38" s="178">
        <f>SUM(Y31+Y37)</f>
        <v>21633.383333333335</v>
      </c>
      <c r="Z38" s="179"/>
      <c r="AA38" s="180">
        <f>SUM(AA31+AA37)</f>
        <v>188665.09666666668</v>
      </c>
    </row>
    <row r="39" spans="1:29" s="2" customFormat="1" ht="15.75" thickTop="1">
      <c r="A39" s="72" t="s">
        <v>15</v>
      </c>
      <c r="B39" s="181">
        <f>SUM(B9-B38)</f>
        <v>0</v>
      </c>
      <c r="C39" s="182">
        <f>SUM(C9-C38)</f>
        <v>-6315.333333333332</v>
      </c>
      <c r="D39" s="183"/>
      <c r="E39" s="182">
        <f>SUM(E9-E38)</f>
        <v>-7285.333333333332</v>
      </c>
      <c r="F39" s="183"/>
      <c r="G39" s="182">
        <f>SUM(G9-G38)</f>
        <v>-10647.833333333332</v>
      </c>
      <c r="H39" s="183"/>
      <c r="I39" s="182">
        <f>SUM(I9-I38)</f>
        <v>11761.333333333332</v>
      </c>
      <c r="J39" s="183"/>
      <c r="K39" s="182">
        <f>SUM(K9-K38)</f>
        <v>21151.510000000002</v>
      </c>
      <c r="L39" s="183"/>
      <c r="M39" s="182">
        <f>SUM(M9-M38)</f>
        <v>15189.91</v>
      </c>
      <c r="N39" s="183"/>
      <c r="O39" s="182">
        <f>SUM(O9-O38)</f>
        <v>22443</v>
      </c>
      <c r="P39" s="183"/>
      <c r="Q39" s="182">
        <f>SUM(Q9-Q38)</f>
        <v>9394.333333333332</v>
      </c>
      <c r="R39" s="183"/>
      <c r="S39" s="182">
        <f>SUM(S9-S38)</f>
        <v>-2560.133333333335</v>
      </c>
      <c r="T39" s="183"/>
      <c r="U39" s="182">
        <f>SUM(U9-U38)</f>
        <v>3707.166666666666</v>
      </c>
      <c r="V39" s="183"/>
      <c r="W39" s="182">
        <f>SUM(W9-W38)</f>
        <v>3237.1666666666642</v>
      </c>
      <c r="X39" s="183"/>
      <c r="Y39" s="182">
        <f>SUM(Y9-Y38)</f>
        <v>7244.116666666665</v>
      </c>
      <c r="Z39" s="183"/>
      <c r="AA39" s="184">
        <f>SUM(AA9-AA38)</f>
        <v>67319.90333333332</v>
      </c>
      <c r="AC39" s="187"/>
    </row>
    <row r="40" spans="1:29" s="2" customFormat="1" ht="15">
      <c r="A40" s="53" t="s">
        <v>16</v>
      </c>
      <c r="B40" s="165"/>
      <c r="C40" s="166">
        <f>SUM(B41)</f>
        <v>-58002.15666666666</v>
      </c>
      <c r="D40" s="167"/>
      <c r="E40" s="166">
        <f>SUM(C41)</f>
        <v>-64317.48999999999</v>
      </c>
      <c r="F40" s="167"/>
      <c r="G40" s="166">
        <f>SUM(E41)</f>
        <v>-71602.82333333332</v>
      </c>
      <c r="H40" s="167"/>
      <c r="I40" s="166">
        <f>SUM(G41)</f>
        <v>-82250.65666666665</v>
      </c>
      <c r="J40" s="167"/>
      <c r="K40" s="166">
        <f>SUM(I41)</f>
        <v>-70489.32333333332</v>
      </c>
      <c r="L40" s="167"/>
      <c r="M40" s="166">
        <f>SUM(K41)</f>
        <v>-49337.81333333332</v>
      </c>
      <c r="N40" s="167"/>
      <c r="O40" s="166">
        <f>SUM(M41)</f>
        <v>-34147.90333333332</v>
      </c>
      <c r="P40" s="167"/>
      <c r="Q40" s="166">
        <f>SUM(O41)</f>
        <v>-11704.903333333321</v>
      </c>
      <c r="R40" s="167"/>
      <c r="S40" s="166">
        <f>SUM(Q41)</f>
        <v>-2310.569999999989</v>
      </c>
      <c r="T40" s="167"/>
      <c r="U40" s="166">
        <f>SUM(S41)</f>
        <v>-4870.703333333324</v>
      </c>
      <c r="V40" s="167"/>
      <c r="W40" s="166">
        <f>SUM(U41)</f>
        <v>-1163.5366666666578</v>
      </c>
      <c r="X40" s="167"/>
      <c r="Y40" s="166">
        <f>SUM(W41)</f>
        <v>2073.6300000000065</v>
      </c>
      <c r="Z40" s="167"/>
      <c r="AA40" s="168">
        <f>SUM(Y41)</f>
        <v>9317.746666666671</v>
      </c>
      <c r="AC40" s="187"/>
    </row>
    <row r="41" spans="1:27" s="2" customFormat="1" ht="15">
      <c r="A41" s="72" t="s">
        <v>17</v>
      </c>
      <c r="B41" s="181">
        <f>'cashflow 2012'!AA41</f>
        <v>-58002.15666666666</v>
      </c>
      <c r="C41" s="182">
        <f>SUM(C39+C40)</f>
        <v>-64317.48999999999</v>
      </c>
      <c r="D41" s="183"/>
      <c r="E41" s="182">
        <f>SUM(E39+E40)</f>
        <v>-71602.82333333332</v>
      </c>
      <c r="F41" s="183"/>
      <c r="G41" s="182">
        <f>SUM(G39+G40)</f>
        <v>-82250.65666666665</v>
      </c>
      <c r="H41" s="183"/>
      <c r="I41" s="182">
        <f>SUM(I39+I40)</f>
        <v>-70489.32333333332</v>
      </c>
      <c r="J41" s="183"/>
      <c r="K41" s="182">
        <f>SUM(K39+K40)</f>
        <v>-49337.81333333332</v>
      </c>
      <c r="L41" s="183"/>
      <c r="M41" s="182">
        <f>SUM(M39+M40)</f>
        <v>-34147.90333333332</v>
      </c>
      <c r="N41" s="183"/>
      <c r="O41" s="182">
        <f>SUM(O39+O40)</f>
        <v>-11704.903333333321</v>
      </c>
      <c r="P41" s="183"/>
      <c r="Q41" s="182">
        <f>SUM(Q39+Q40)</f>
        <v>-2310.569999999989</v>
      </c>
      <c r="R41" s="183"/>
      <c r="S41" s="182">
        <f>SUM(S39+S40)</f>
        <v>-4870.703333333324</v>
      </c>
      <c r="T41" s="183"/>
      <c r="U41" s="182">
        <f>SUM(U39+U40)</f>
        <v>-1163.5366666666578</v>
      </c>
      <c r="V41" s="183"/>
      <c r="W41" s="182">
        <f>SUM(W39+W40)</f>
        <v>2073.6300000000065</v>
      </c>
      <c r="X41" s="183"/>
      <c r="Y41" s="182">
        <f>SUM(Y39+Y40)</f>
        <v>9317.746666666671</v>
      </c>
      <c r="Z41" s="183"/>
      <c r="AA41" s="184">
        <f>SUM(AA39+B41)</f>
        <v>9317.746666666659</v>
      </c>
    </row>
    <row r="44" ht="12.75">
      <c r="A44"/>
    </row>
  </sheetData>
  <sheetProtection/>
  <mergeCells count="1">
    <mergeCell ref="K1:P1"/>
  </mergeCells>
  <printOptions gridLines="1"/>
  <pageMargins left="0.75" right="0.75" top="0.7" bottom="0.69" header="0.5" footer="0.5"/>
  <pageSetup horizontalDpi="300" verticalDpi="3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BP78"/>
  <sheetViews>
    <sheetView tabSelected="1" zoomScale="125" zoomScaleNormal="125" zoomScalePageLayoutView="0" workbookViewId="0" topLeftCell="A13">
      <selection activeCell="D9" sqref="D9"/>
    </sheetView>
  </sheetViews>
  <sheetFormatPr defaultColWidth="9.140625" defaultRowHeight="12.75"/>
  <cols>
    <col min="1" max="1" width="24.421875" style="0" customWidth="1"/>
    <col min="2" max="2" width="8.00390625" style="0" customWidth="1"/>
    <col min="4" max="4" width="11.421875" style="0" bestFit="1" customWidth="1"/>
    <col min="15" max="15" width="11.8515625" style="0" customWidth="1"/>
  </cols>
  <sheetData>
    <row r="1" spans="1:68" s="2" customFormat="1" ht="23.25">
      <c r="A1" s="17"/>
      <c r="B1" s="18"/>
      <c r="D1" s="18"/>
      <c r="E1" s="18"/>
      <c r="F1" s="215" t="s">
        <v>80</v>
      </c>
      <c r="G1" s="215"/>
      <c r="H1" s="215"/>
      <c r="I1" s="215"/>
      <c r="J1" s="215"/>
      <c r="K1" s="215"/>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68" s="2" customFormat="1" ht="20.25">
      <c r="A2" s="17"/>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15" s="2" customFormat="1" ht="12.75">
      <c r="A3" s="1"/>
      <c r="B3" s="1" t="s">
        <v>0</v>
      </c>
      <c r="C3" s="3" t="s">
        <v>30</v>
      </c>
      <c r="D3" s="3" t="s">
        <v>31</v>
      </c>
      <c r="E3" s="3" t="s">
        <v>32</v>
      </c>
      <c r="F3" s="3" t="s">
        <v>55</v>
      </c>
      <c r="G3" s="3" t="s">
        <v>34</v>
      </c>
      <c r="H3" s="3" t="s">
        <v>35</v>
      </c>
      <c r="I3" s="3" t="s">
        <v>36</v>
      </c>
      <c r="J3" s="3" t="s">
        <v>37</v>
      </c>
      <c r="K3" s="3" t="s">
        <v>38</v>
      </c>
      <c r="L3" s="3" t="s">
        <v>27</v>
      </c>
      <c r="M3" s="3" t="s">
        <v>28</v>
      </c>
      <c r="N3" s="10" t="s">
        <v>29</v>
      </c>
      <c r="O3" s="4" t="s">
        <v>1</v>
      </c>
    </row>
    <row r="4" spans="1:15" s="2" customFormat="1" ht="12.75">
      <c r="A4" s="5" t="s">
        <v>19</v>
      </c>
      <c r="B4" s="6" t="s">
        <v>2</v>
      </c>
      <c r="C4" s="6" t="s">
        <v>2</v>
      </c>
      <c r="D4" s="6" t="s">
        <v>2</v>
      </c>
      <c r="E4" s="6" t="s">
        <v>2</v>
      </c>
      <c r="F4" s="6" t="s">
        <v>2</v>
      </c>
      <c r="G4" s="6" t="s">
        <v>2</v>
      </c>
      <c r="H4" s="6" t="s">
        <v>2</v>
      </c>
      <c r="I4" s="6" t="s">
        <v>2</v>
      </c>
      <c r="J4" s="6" t="s">
        <v>2</v>
      </c>
      <c r="K4" s="6" t="s">
        <v>2</v>
      </c>
      <c r="L4" s="6" t="s">
        <v>2</v>
      </c>
      <c r="M4" s="6" t="s">
        <v>2</v>
      </c>
      <c r="N4" s="31" t="s">
        <v>2</v>
      </c>
      <c r="O4" s="30" t="s">
        <v>2</v>
      </c>
    </row>
    <row r="5" spans="1:15" s="9" customFormat="1" ht="12.75">
      <c r="A5" s="80" t="s">
        <v>18</v>
      </c>
      <c r="B5" s="14"/>
      <c r="C5" s="13"/>
      <c r="D5" s="13"/>
      <c r="E5" s="13"/>
      <c r="F5" s="13"/>
      <c r="G5" s="13"/>
      <c r="H5" s="13"/>
      <c r="I5" s="13"/>
      <c r="J5" s="13"/>
      <c r="K5" s="13"/>
      <c r="L5" s="13"/>
      <c r="M5" s="13"/>
      <c r="N5" s="32"/>
      <c r="O5" s="19"/>
    </row>
    <row r="6" spans="1:40" s="9" customFormat="1" ht="12.75">
      <c r="A6" s="36" t="s">
        <v>21</v>
      </c>
      <c r="B6" s="40">
        <v>200</v>
      </c>
      <c r="C6" s="37">
        <f aca="true" t="shared" si="0" ref="C6:N6">$B6*C29</f>
        <v>200</v>
      </c>
      <c r="D6" s="37">
        <f t="shared" si="0"/>
        <v>200</v>
      </c>
      <c r="E6" s="37">
        <f t="shared" si="0"/>
        <v>400</v>
      </c>
      <c r="F6" s="37">
        <f t="shared" si="0"/>
        <v>400</v>
      </c>
      <c r="G6" s="37">
        <f t="shared" si="0"/>
        <v>600</v>
      </c>
      <c r="H6" s="37">
        <f t="shared" si="0"/>
        <v>600</v>
      </c>
      <c r="I6" s="37">
        <f t="shared" si="0"/>
        <v>600</v>
      </c>
      <c r="J6" s="37">
        <f t="shared" si="0"/>
        <v>400</v>
      </c>
      <c r="K6" s="37">
        <f t="shared" si="0"/>
        <v>200</v>
      </c>
      <c r="L6" s="37">
        <f t="shared" si="0"/>
        <v>200</v>
      </c>
      <c r="M6" s="37">
        <f t="shared" si="0"/>
        <v>400</v>
      </c>
      <c r="N6" s="37">
        <f t="shared" si="0"/>
        <v>400</v>
      </c>
      <c r="O6" s="38">
        <f aca="true" t="shared" si="1" ref="O6:O22">SUM(C6:N6)</f>
        <v>4600</v>
      </c>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9" customFormat="1" ht="13.5" thickBot="1">
      <c r="A7" s="100" t="s">
        <v>22</v>
      </c>
      <c r="B7" s="101">
        <v>1300</v>
      </c>
      <c r="C7" s="102">
        <f aca="true" t="shared" si="2" ref="C7:N7">$B7*C30</f>
        <v>1300</v>
      </c>
      <c r="D7" s="102">
        <f t="shared" si="2"/>
        <v>1300</v>
      </c>
      <c r="E7" s="102">
        <f t="shared" si="2"/>
        <v>2600</v>
      </c>
      <c r="F7" s="102">
        <f t="shared" si="2"/>
        <v>2600</v>
      </c>
      <c r="G7" s="102">
        <f t="shared" si="2"/>
        <v>3900</v>
      </c>
      <c r="H7" s="102">
        <f t="shared" si="2"/>
        <v>3900</v>
      </c>
      <c r="I7" s="102">
        <f t="shared" si="2"/>
        <v>3900</v>
      </c>
      <c r="J7" s="102">
        <f t="shared" si="2"/>
        <v>2600</v>
      </c>
      <c r="K7" s="102">
        <f t="shared" si="2"/>
        <v>1300</v>
      </c>
      <c r="L7" s="102">
        <f t="shared" si="2"/>
        <v>1300</v>
      </c>
      <c r="M7" s="102">
        <f t="shared" si="2"/>
        <v>2600</v>
      </c>
      <c r="N7" s="102">
        <f t="shared" si="2"/>
        <v>2600</v>
      </c>
      <c r="O7" s="103">
        <f t="shared" si="1"/>
        <v>29900</v>
      </c>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9" customFormat="1" ht="12.75">
      <c r="A8" s="36" t="s">
        <v>23</v>
      </c>
      <c r="B8" s="40">
        <v>200</v>
      </c>
      <c r="C8" s="37">
        <f aca="true" t="shared" si="3" ref="C8:N8">$B8*C31</f>
        <v>200</v>
      </c>
      <c r="D8" s="37">
        <f t="shared" si="3"/>
        <v>200</v>
      </c>
      <c r="E8" s="37">
        <f t="shared" si="3"/>
        <v>200</v>
      </c>
      <c r="F8" s="37">
        <f t="shared" si="3"/>
        <v>200</v>
      </c>
      <c r="G8" s="37">
        <f t="shared" si="3"/>
        <v>400</v>
      </c>
      <c r="H8" s="37">
        <f t="shared" si="3"/>
        <v>600</v>
      </c>
      <c r="I8" s="37">
        <f t="shared" si="3"/>
        <v>600</v>
      </c>
      <c r="J8" s="37">
        <f t="shared" si="3"/>
        <v>400</v>
      </c>
      <c r="K8" s="37">
        <f t="shared" si="3"/>
        <v>200</v>
      </c>
      <c r="L8" s="37">
        <f t="shared" si="3"/>
        <v>200</v>
      </c>
      <c r="M8" s="37">
        <f t="shared" si="3"/>
        <v>400</v>
      </c>
      <c r="N8" s="37">
        <f t="shared" si="3"/>
        <v>200</v>
      </c>
      <c r="O8" s="38">
        <f t="shared" si="1"/>
        <v>3800</v>
      </c>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9" customFormat="1" ht="12" customHeight="1" thickBot="1">
      <c r="A9" s="100" t="s">
        <v>24</v>
      </c>
      <c r="B9" s="101">
        <v>800</v>
      </c>
      <c r="C9" s="102">
        <f aca="true" t="shared" si="4" ref="C9:N9">$B9*C32</f>
        <v>800</v>
      </c>
      <c r="D9" s="102">
        <f t="shared" si="4"/>
        <v>800</v>
      </c>
      <c r="E9" s="102">
        <f t="shared" si="4"/>
        <v>800</v>
      </c>
      <c r="F9" s="102">
        <f t="shared" si="4"/>
        <v>800</v>
      </c>
      <c r="G9" s="102">
        <f t="shared" si="4"/>
        <v>1600</v>
      </c>
      <c r="H9" s="102">
        <f t="shared" si="4"/>
        <v>2400</v>
      </c>
      <c r="I9" s="102">
        <f t="shared" si="4"/>
        <v>2400</v>
      </c>
      <c r="J9" s="102">
        <f t="shared" si="4"/>
        <v>1600</v>
      </c>
      <c r="K9" s="102">
        <f t="shared" si="4"/>
        <v>800</v>
      </c>
      <c r="L9" s="102">
        <f t="shared" si="4"/>
        <v>800</v>
      </c>
      <c r="M9" s="102">
        <f t="shared" si="4"/>
        <v>1600</v>
      </c>
      <c r="N9" s="102">
        <f t="shared" si="4"/>
        <v>800</v>
      </c>
      <c r="O9" s="103">
        <f t="shared" si="1"/>
        <v>15200</v>
      </c>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s="9" customFormat="1" ht="12" customHeight="1">
      <c r="A10" s="36" t="s">
        <v>25</v>
      </c>
      <c r="B10" s="40">
        <v>200</v>
      </c>
      <c r="C10" s="37">
        <f aca="true" t="shared" si="5" ref="C10:N10">$B10*C33</f>
        <v>400</v>
      </c>
      <c r="D10" s="37">
        <f t="shared" si="5"/>
        <v>400</v>
      </c>
      <c r="E10" s="37">
        <f t="shared" si="5"/>
        <v>400</v>
      </c>
      <c r="F10" s="37">
        <f t="shared" si="5"/>
        <v>400</v>
      </c>
      <c r="G10" s="37">
        <f t="shared" si="5"/>
        <v>600</v>
      </c>
      <c r="H10" s="37">
        <f t="shared" si="5"/>
        <v>600</v>
      </c>
      <c r="I10" s="37">
        <f t="shared" si="5"/>
        <v>600</v>
      </c>
      <c r="J10" s="37">
        <f t="shared" si="5"/>
        <v>400</v>
      </c>
      <c r="K10" s="37">
        <f t="shared" si="5"/>
        <v>400</v>
      </c>
      <c r="L10" s="37">
        <f t="shared" si="5"/>
        <v>400</v>
      </c>
      <c r="M10" s="37">
        <f t="shared" si="5"/>
        <v>600</v>
      </c>
      <c r="N10" s="37">
        <f t="shared" si="5"/>
        <v>400</v>
      </c>
      <c r="O10" s="38">
        <f t="shared" si="1"/>
        <v>5600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1:40" s="9" customFormat="1" ht="13.5" thickBot="1">
      <c r="A11" s="100" t="s">
        <v>26</v>
      </c>
      <c r="B11" s="101">
        <v>400</v>
      </c>
      <c r="C11" s="102">
        <f aca="true" t="shared" si="6" ref="C11:N11">$B11*C34</f>
        <v>800</v>
      </c>
      <c r="D11" s="102">
        <f t="shared" si="6"/>
        <v>800</v>
      </c>
      <c r="E11" s="102">
        <f t="shared" si="6"/>
        <v>800</v>
      </c>
      <c r="F11" s="102">
        <f t="shared" si="6"/>
        <v>800</v>
      </c>
      <c r="G11" s="102">
        <f t="shared" si="6"/>
        <v>1200</v>
      </c>
      <c r="H11" s="102">
        <f t="shared" si="6"/>
        <v>1200</v>
      </c>
      <c r="I11" s="102">
        <f t="shared" si="6"/>
        <v>1200</v>
      </c>
      <c r="J11" s="102">
        <f t="shared" si="6"/>
        <v>800</v>
      </c>
      <c r="K11" s="102">
        <f t="shared" si="6"/>
        <v>800</v>
      </c>
      <c r="L11" s="102">
        <f t="shared" si="6"/>
        <v>800</v>
      </c>
      <c r="M11" s="102">
        <f t="shared" si="6"/>
        <v>1200</v>
      </c>
      <c r="N11" s="102">
        <f t="shared" si="6"/>
        <v>800</v>
      </c>
      <c r="O11" s="103">
        <f t="shared" si="1"/>
        <v>11200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row>
    <row r="12" spans="1:40" s="9" customFormat="1" ht="13.5" thickBot="1">
      <c r="A12" s="104" t="s">
        <v>83</v>
      </c>
      <c r="B12" s="105">
        <v>875</v>
      </c>
      <c r="C12" s="106">
        <f aca="true" t="shared" si="7" ref="C12:N12">$B12*C35</f>
        <v>3500</v>
      </c>
      <c r="D12" s="106">
        <f t="shared" si="7"/>
        <v>3500</v>
      </c>
      <c r="E12" s="106">
        <f t="shared" si="7"/>
        <v>3500</v>
      </c>
      <c r="F12" s="106">
        <f t="shared" si="7"/>
        <v>3500</v>
      </c>
      <c r="G12" s="106">
        <f t="shared" si="7"/>
        <v>3500</v>
      </c>
      <c r="H12" s="106">
        <f t="shared" si="7"/>
        <v>3500</v>
      </c>
      <c r="I12" s="106">
        <f t="shared" si="7"/>
        <v>3500</v>
      </c>
      <c r="J12" s="106">
        <f t="shared" si="7"/>
        <v>3500</v>
      </c>
      <c r="K12" s="106">
        <f t="shared" si="7"/>
        <v>3500</v>
      </c>
      <c r="L12" s="106">
        <f t="shared" si="7"/>
        <v>3500</v>
      </c>
      <c r="M12" s="106">
        <f t="shared" si="7"/>
        <v>3500</v>
      </c>
      <c r="N12" s="106">
        <f t="shared" si="7"/>
        <v>3500</v>
      </c>
      <c r="O12" s="107">
        <f t="shared" si="1"/>
        <v>42000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40" s="9" customFormat="1" ht="13.5" thickBot="1">
      <c r="A13" s="104" t="s">
        <v>39</v>
      </c>
      <c r="B13" s="105">
        <v>10000</v>
      </c>
      <c r="C13" s="106">
        <f aca="true" t="shared" si="8" ref="C13:N13">$B13*C36</f>
        <v>0</v>
      </c>
      <c r="D13" s="106">
        <f t="shared" si="8"/>
        <v>0</v>
      </c>
      <c r="E13" s="106">
        <f t="shared" si="8"/>
        <v>10000</v>
      </c>
      <c r="F13" s="106">
        <f t="shared" si="8"/>
        <v>10000</v>
      </c>
      <c r="G13" s="106">
        <f t="shared" si="8"/>
        <v>20000</v>
      </c>
      <c r="H13" s="106">
        <f t="shared" si="8"/>
        <v>20000</v>
      </c>
      <c r="I13" s="106">
        <f t="shared" si="8"/>
        <v>20000</v>
      </c>
      <c r="J13" s="106">
        <f t="shared" si="8"/>
        <v>10000</v>
      </c>
      <c r="K13" s="106">
        <f t="shared" si="8"/>
        <v>0</v>
      </c>
      <c r="L13" s="106">
        <f t="shared" si="8"/>
        <v>0</v>
      </c>
      <c r="M13" s="106">
        <f t="shared" si="8"/>
        <v>0</v>
      </c>
      <c r="N13" s="106">
        <f t="shared" si="8"/>
        <v>10000</v>
      </c>
      <c r="O13" s="107">
        <f t="shared" si="1"/>
        <v>100000</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1:40" s="9" customFormat="1" ht="13.5" thickBot="1">
      <c r="A14" s="104" t="s">
        <v>59</v>
      </c>
      <c r="B14" s="110">
        <v>250</v>
      </c>
      <c r="C14" s="106">
        <f aca="true" t="shared" si="9" ref="C14:N14">$B14*C37</f>
        <v>1000</v>
      </c>
      <c r="D14" s="106">
        <f t="shared" si="9"/>
        <v>1000</v>
      </c>
      <c r="E14" s="106">
        <f t="shared" si="9"/>
        <v>1000</v>
      </c>
      <c r="F14" s="106">
        <f t="shared" si="9"/>
        <v>1000</v>
      </c>
      <c r="G14" s="106">
        <f t="shared" si="9"/>
        <v>1000</v>
      </c>
      <c r="H14" s="106">
        <f t="shared" si="9"/>
        <v>1000</v>
      </c>
      <c r="I14" s="106">
        <f t="shared" si="9"/>
        <v>1000</v>
      </c>
      <c r="J14" s="106">
        <f t="shared" si="9"/>
        <v>1000</v>
      </c>
      <c r="K14" s="106">
        <f t="shared" si="9"/>
        <v>1000</v>
      </c>
      <c r="L14" s="106">
        <f t="shared" si="9"/>
        <v>1000</v>
      </c>
      <c r="M14" s="106">
        <f t="shared" si="9"/>
        <v>1000</v>
      </c>
      <c r="N14" s="106">
        <f t="shared" si="9"/>
        <v>1000</v>
      </c>
      <c r="O14" s="111">
        <f t="shared" si="1"/>
        <v>12000</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40" s="9" customFormat="1" ht="13.5" thickBot="1">
      <c r="A15" s="104" t="s">
        <v>67</v>
      </c>
      <c r="B15" s="110">
        <v>250</v>
      </c>
      <c r="C15" s="106">
        <f aca="true" t="shared" si="10" ref="C15:N15">$B15*C38</f>
        <v>0</v>
      </c>
      <c r="D15" s="106">
        <f t="shared" si="10"/>
        <v>0</v>
      </c>
      <c r="E15" s="106">
        <f t="shared" si="10"/>
        <v>0</v>
      </c>
      <c r="F15" s="106">
        <f t="shared" si="10"/>
        <v>0</v>
      </c>
      <c r="G15" s="106">
        <f t="shared" si="10"/>
        <v>1000</v>
      </c>
      <c r="H15" s="106">
        <f t="shared" si="10"/>
        <v>1000</v>
      </c>
      <c r="I15" s="106">
        <f t="shared" si="10"/>
        <v>1000</v>
      </c>
      <c r="J15" s="106">
        <f t="shared" si="10"/>
        <v>1000</v>
      </c>
      <c r="K15" s="106">
        <f t="shared" si="10"/>
        <v>0</v>
      </c>
      <c r="L15" s="106">
        <f t="shared" si="10"/>
        <v>0</v>
      </c>
      <c r="M15" s="106">
        <f t="shared" si="10"/>
        <v>0</v>
      </c>
      <c r="N15" s="106">
        <f t="shared" si="10"/>
        <v>0</v>
      </c>
      <c r="O15" s="111">
        <f t="shared" si="1"/>
        <v>4000</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row>
    <row r="16" spans="1:40" s="9" customFormat="1" ht="13.5" thickBot="1">
      <c r="A16" s="104" t="s">
        <v>60</v>
      </c>
      <c r="B16" s="110">
        <v>400</v>
      </c>
      <c r="C16" s="106">
        <f aca="true" t="shared" si="11" ref="C16:N16">$B16*C39</f>
        <v>1600</v>
      </c>
      <c r="D16" s="106">
        <f t="shared" si="11"/>
        <v>1600</v>
      </c>
      <c r="E16" s="106">
        <f t="shared" si="11"/>
        <v>1600</v>
      </c>
      <c r="F16" s="106">
        <f t="shared" si="11"/>
        <v>1600</v>
      </c>
      <c r="G16" s="106">
        <f t="shared" si="11"/>
        <v>1600</v>
      </c>
      <c r="H16" s="106">
        <f t="shared" si="11"/>
        <v>1600</v>
      </c>
      <c r="I16" s="106">
        <f t="shared" si="11"/>
        <v>1600</v>
      </c>
      <c r="J16" s="106">
        <f t="shared" si="11"/>
        <v>1600</v>
      </c>
      <c r="K16" s="106">
        <f t="shared" si="11"/>
        <v>1600</v>
      </c>
      <c r="L16" s="106">
        <f t="shared" si="11"/>
        <v>1600</v>
      </c>
      <c r="M16" s="106">
        <f t="shared" si="11"/>
        <v>1600</v>
      </c>
      <c r="N16" s="106">
        <f t="shared" si="11"/>
        <v>1600</v>
      </c>
      <c r="O16" s="111">
        <f t="shared" si="1"/>
        <v>19200</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s="9" customFormat="1" ht="13.5" thickBot="1">
      <c r="A17" s="104" t="s">
        <v>61</v>
      </c>
      <c r="B17" s="110">
        <v>45</v>
      </c>
      <c r="C17" s="106">
        <f aca="true" t="shared" si="12" ref="C17:N17">$B17*C40</f>
        <v>720</v>
      </c>
      <c r="D17" s="106">
        <f t="shared" si="12"/>
        <v>720</v>
      </c>
      <c r="E17" s="106">
        <f t="shared" si="12"/>
        <v>720</v>
      </c>
      <c r="F17" s="106">
        <f t="shared" si="12"/>
        <v>720</v>
      </c>
      <c r="G17" s="106">
        <f t="shared" si="12"/>
        <v>225</v>
      </c>
      <c r="H17" s="106">
        <f t="shared" si="12"/>
        <v>225</v>
      </c>
      <c r="I17" s="106">
        <f t="shared" si="12"/>
        <v>225</v>
      </c>
      <c r="J17" s="106">
        <f t="shared" si="12"/>
        <v>720</v>
      </c>
      <c r="K17" s="106">
        <f t="shared" si="12"/>
        <v>720</v>
      </c>
      <c r="L17" s="106">
        <f t="shared" si="12"/>
        <v>540</v>
      </c>
      <c r="M17" s="106">
        <f t="shared" si="12"/>
        <v>720</v>
      </c>
      <c r="N17" s="106">
        <f t="shared" si="12"/>
        <v>720</v>
      </c>
      <c r="O17" s="111">
        <f t="shared" si="1"/>
        <v>6975</v>
      </c>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row>
    <row r="18" spans="1:40" s="9" customFormat="1" ht="13.5" thickBot="1">
      <c r="A18" s="104" t="s">
        <v>63</v>
      </c>
      <c r="B18" s="110">
        <v>60</v>
      </c>
      <c r="C18" s="106">
        <f aca="true" t="shared" si="13" ref="C18:N18">$B18*C41</f>
        <v>7200</v>
      </c>
      <c r="D18" s="106">
        <f t="shared" si="13"/>
        <v>7200</v>
      </c>
      <c r="E18" s="106">
        <f t="shared" si="13"/>
        <v>7200</v>
      </c>
      <c r="F18" s="106">
        <f t="shared" si="13"/>
        <v>7200</v>
      </c>
      <c r="G18" s="106">
        <f t="shared" si="13"/>
        <v>7200</v>
      </c>
      <c r="H18" s="106">
        <f t="shared" si="13"/>
        <v>7200</v>
      </c>
      <c r="I18" s="106">
        <f t="shared" si="13"/>
        <v>7200</v>
      </c>
      <c r="J18" s="106">
        <f t="shared" si="13"/>
        <v>7200</v>
      </c>
      <c r="K18" s="106">
        <f t="shared" si="13"/>
        <v>7200</v>
      </c>
      <c r="L18" s="106">
        <f t="shared" si="13"/>
        <v>7200</v>
      </c>
      <c r="M18" s="106">
        <f t="shared" si="13"/>
        <v>7200</v>
      </c>
      <c r="N18" s="106">
        <f t="shared" si="13"/>
        <v>7200</v>
      </c>
      <c r="O18" s="111">
        <f t="shared" si="1"/>
        <v>86400</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s="9" customFormat="1" ht="13.5" thickBot="1">
      <c r="A19" s="104" t="s">
        <v>62</v>
      </c>
      <c r="B19" s="105">
        <v>150</v>
      </c>
      <c r="C19" s="106">
        <f aca="true" t="shared" si="14" ref="C19:N19">$B19*C42</f>
        <v>0</v>
      </c>
      <c r="D19" s="106">
        <f t="shared" si="14"/>
        <v>0</v>
      </c>
      <c r="E19" s="106">
        <f t="shared" si="14"/>
        <v>1200</v>
      </c>
      <c r="F19" s="106">
        <f t="shared" si="14"/>
        <v>1200</v>
      </c>
      <c r="G19" s="106">
        <f t="shared" si="14"/>
        <v>1200</v>
      </c>
      <c r="H19" s="106">
        <f t="shared" si="14"/>
        <v>1200</v>
      </c>
      <c r="I19" s="106">
        <f t="shared" si="14"/>
        <v>1200</v>
      </c>
      <c r="J19" s="106">
        <f t="shared" si="14"/>
        <v>600</v>
      </c>
      <c r="K19" s="106">
        <f t="shared" si="14"/>
        <v>0</v>
      </c>
      <c r="L19" s="106">
        <f t="shared" si="14"/>
        <v>0</v>
      </c>
      <c r="M19" s="106">
        <f t="shared" si="14"/>
        <v>0</v>
      </c>
      <c r="N19" s="106">
        <f t="shared" si="14"/>
        <v>0</v>
      </c>
      <c r="O19" s="107">
        <f t="shared" si="1"/>
        <v>6600</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row>
    <row r="20" spans="1:40" s="9" customFormat="1" ht="13.5" thickBot="1">
      <c r="A20" s="36" t="s">
        <v>66</v>
      </c>
      <c r="B20" s="112">
        <v>3</v>
      </c>
      <c r="C20" s="106">
        <f aca="true" t="shared" si="15" ref="C20:N20">$B20*C43</f>
        <v>300</v>
      </c>
      <c r="D20" s="108">
        <f t="shared" si="15"/>
        <v>480</v>
      </c>
      <c r="E20" s="108">
        <f t="shared" si="15"/>
        <v>480</v>
      </c>
      <c r="F20" s="108">
        <f t="shared" si="15"/>
        <v>180</v>
      </c>
      <c r="G20" s="108">
        <f t="shared" si="15"/>
        <v>180</v>
      </c>
      <c r="H20" s="108">
        <f t="shared" si="15"/>
        <v>240</v>
      </c>
      <c r="I20" s="108">
        <f t="shared" si="15"/>
        <v>240</v>
      </c>
      <c r="J20" s="108">
        <f t="shared" si="15"/>
        <v>450</v>
      </c>
      <c r="K20" s="108">
        <f t="shared" si="15"/>
        <v>450</v>
      </c>
      <c r="L20" s="108">
        <f t="shared" si="15"/>
        <v>300</v>
      </c>
      <c r="M20" s="108">
        <f t="shared" si="15"/>
        <v>225</v>
      </c>
      <c r="N20" s="108">
        <f t="shared" si="15"/>
        <v>270</v>
      </c>
      <c r="O20" s="109">
        <f t="shared" si="1"/>
        <v>3795</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s="9" customFormat="1" ht="13.5" thickBot="1">
      <c r="A21" s="36" t="s">
        <v>71</v>
      </c>
      <c r="B21" s="113">
        <v>3.5</v>
      </c>
      <c r="C21" s="106">
        <f aca="true" t="shared" si="16" ref="C21:N21">$B21*C44</f>
        <v>175</v>
      </c>
      <c r="D21" s="84">
        <f t="shared" si="16"/>
        <v>175</v>
      </c>
      <c r="E21" s="84">
        <f t="shared" si="16"/>
        <v>175</v>
      </c>
      <c r="F21" s="84">
        <f t="shared" si="16"/>
        <v>245</v>
      </c>
      <c r="G21" s="84">
        <f t="shared" si="16"/>
        <v>315</v>
      </c>
      <c r="H21" s="84">
        <f t="shared" si="16"/>
        <v>420</v>
      </c>
      <c r="I21" s="84">
        <f t="shared" si="16"/>
        <v>525</v>
      </c>
      <c r="J21" s="84">
        <f t="shared" si="16"/>
        <v>297.5</v>
      </c>
      <c r="K21" s="84">
        <f t="shared" si="16"/>
        <v>175</v>
      </c>
      <c r="L21" s="84">
        <f t="shared" si="16"/>
        <v>175</v>
      </c>
      <c r="M21" s="84">
        <f t="shared" si="16"/>
        <v>175</v>
      </c>
      <c r="N21" s="84">
        <f t="shared" si="16"/>
        <v>175</v>
      </c>
      <c r="O21" s="86">
        <f t="shared" si="1"/>
        <v>3027.5</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1:40" s="9" customFormat="1" ht="13.5" thickBot="1">
      <c r="A22" s="36" t="s">
        <v>73</v>
      </c>
      <c r="B22" s="113">
        <v>1.5</v>
      </c>
      <c r="C22" s="106">
        <f aca="true" t="shared" si="17" ref="C22:N22">$B22*C45</f>
        <v>300</v>
      </c>
      <c r="D22" s="85">
        <f t="shared" si="17"/>
        <v>375</v>
      </c>
      <c r="E22" s="85">
        <f t="shared" si="17"/>
        <v>375</v>
      </c>
      <c r="F22" s="85">
        <f t="shared" si="17"/>
        <v>375</v>
      </c>
      <c r="G22" s="85">
        <f t="shared" si="17"/>
        <v>600</v>
      </c>
      <c r="H22" s="85">
        <f t="shared" si="17"/>
        <v>600</v>
      </c>
      <c r="I22" s="85">
        <f t="shared" si="17"/>
        <v>600</v>
      </c>
      <c r="J22" s="85">
        <f t="shared" si="17"/>
        <v>375</v>
      </c>
      <c r="K22" s="85">
        <f t="shared" si="17"/>
        <v>225</v>
      </c>
      <c r="L22" s="85">
        <f t="shared" si="17"/>
        <v>225</v>
      </c>
      <c r="M22" s="85">
        <f t="shared" si="17"/>
        <v>450</v>
      </c>
      <c r="N22" s="85">
        <f t="shared" si="17"/>
        <v>150</v>
      </c>
      <c r="O22" s="86">
        <f t="shared" si="1"/>
        <v>4650</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15" s="9" customFormat="1" ht="13.5" thickBot="1">
      <c r="A23" s="100" t="s">
        <v>75</v>
      </c>
      <c r="B23" s="114">
        <v>1.5</v>
      </c>
      <c r="C23" s="106">
        <f aca="true" t="shared" si="18" ref="C23:N23">$B23*C46</f>
        <v>450</v>
      </c>
      <c r="D23" s="85">
        <f t="shared" si="18"/>
        <v>225</v>
      </c>
      <c r="E23" s="85">
        <f t="shared" si="18"/>
        <v>225</v>
      </c>
      <c r="F23" s="85">
        <f t="shared" si="18"/>
        <v>225</v>
      </c>
      <c r="G23" s="85">
        <f t="shared" si="18"/>
        <v>300</v>
      </c>
      <c r="H23" s="85">
        <f t="shared" si="18"/>
        <v>300</v>
      </c>
      <c r="I23" s="85">
        <f t="shared" si="18"/>
        <v>225</v>
      </c>
      <c r="J23" s="85">
        <f t="shared" si="18"/>
        <v>450</v>
      </c>
      <c r="K23" s="85">
        <f t="shared" si="18"/>
        <v>525</v>
      </c>
      <c r="L23" s="85">
        <f t="shared" si="18"/>
        <v>600</v>
      </c>
      <c r="M23" s="85">
        <f t="shared" si="18"/>
        <v>600</v>
      </c>
      <c r="N23" s="85">
        <f t="shared" si="18"/>
        <v>450</v>
      </c>
      <c r="O23" s="38">
        <f>SUM(C23:N23)</f>
        <v>4575</v>
      </c>
    </row>
    <row r="24" spans="1:15" s="9" customFormat="1" ht="0.75" customHeight="1" thickBot="1">
      <c r="A24" s="24"/>
      <c r="B24" s="24"/>
      <c r="C24" s="106">
        <f>$B24*C47</f>
        <v>0</v>
      </c>
      <c r="D24" s="25"/>
      <c r="E24" s="25"/>
      <c r="F24" s="25"/>
      <c r="G24" s="25"/>
      <c r="H24" s="25"/>
      <c r="I24" s="25"/>
      <c r="J24" s="25"/>
      <c r="K24" s="24"/>
      <c r="L24" s="24"/>
      <c r="M24" s="24"/>
      <c r="N24" s="26"/>
      <c r="O24" s="27"/>
    </row>
    <row r="25" spans="1:15" s="2" customFormat="1" ht="12.75">
      <c r="A25" s="1" t="s">
        <v>3</v>
      </c>
      <c r="B25" s="1"/>
      <c r="C25" s="190">
        <f aca="true" t="shared" si="19" ref="C25:N25">SUM(C4:C23)</f>
        <v>18945</v>
      </c>
      <c r="D25" s="190">
        <f t="shared" si="19"/>
        <v>18975</v>
      </c>
      <c r="E25" s="190">
        <f t="shared" si="19"/>
        <v>31675</v>
      </c>
      <c r="F25" s="190">
        <f t="shared" si="19"/>
        <v>31445</v>
      </c>
      <c r="G25" s="190">
        <f t="shared" si="19"/>
        <v>45420</v>
      </c>
      <c r="H25" s="190">
        <f t="shared" si="19"/>
        <v>46585</v>
      </c>
      <c r="I25" s="190">
        <f t="shared" si="19"/>
        <v>46615</v>
      </c>
      <c r="J25" s="190">
        <f t="shared" si="19"/>
        <v>33392.5</v>
      </c>
      <c r="K25" s="191">
        <f t="shared" si="19"/>
        <v>19095</v>
      </c>
      <c r="L25" s="191">
        <f t="shared" si="19"/>
        <v>18840</v>
      </c>
      <c r="M25" s="191">
        <f t="shared" si="19"/>
        <v>22270</v>
      </c>
      <c r="N25" s="192">
        <f t="shared" si="19"/>
        <v>30265</v>
      </c>
      <c r="O25" s="193">
        <f>SUM(C25:N25)</f>
        <v>363522.5</v>
      </c>
    </row>
    <row r="27" spans="1:43" s="99" customFormat="1" ht="12.75">
      <c r="A27" s="1"/>
      <c r="B27" s="1"/>
      <c r="C27" s="3" t="s">
        <v>30</v>
      </c>
      <c r="D27" s="3" t="s">
        <v>31</v>
      </c>
      <c r="E27" s="3" t="s">
        <v>32</v>
      </c>
      <c r="F27" s="3" t="s">
        <v>33</v>
      </c>
      <c r="G27" s="3" t="s">
        <v>34</v>
      </c>
      <c r="H27" s="3" t="s">
        <v>35</v>
      </c>
      <c r="I27" s="3" t="s">
        <v>36</v>
      </c>
      <c r="J27" s="3" t="s">
        <v>37</v>
      </c>
      <c r="K27" s="10" t="s">
        <v>38</v>
      </c>
      <c r="L27" s="99" t="s">
        <v>27</v>
      </c>
      <c r="M27" s="99" t="s">
        <v>28</v>
      </c>
      <c r="N27" s="99" t="s">
        <v>29</v>
      </c>
      <c r="O27" s="4" t="s">
        <v>1</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16" s="99" customFormat="1" ht="12.75">
      <c r="A28" s="5" t="s">
        <v>20</v>
      </c>
      <c r="B28" s="6" t="s">
        <v>2</v>
      </c>
      <c r="C28" s="6" t="s">
        <v>2</v>
      </c>
      <c r="D28" s="6" t="s">
        <v>2</v>
      </c>
      <c r="E28" s="6" t="s">
        <v>2</v>
      </c>
      <c r="F28" s="6" t="s">
        <v>2</v>
      </c>
      <c r="G28" s="6" t="s">
        <v>2</v>
      </c>
      <c r="H28" s="6" t="s">
        <v>2</v>
      </c>
      <c r="I28" s="6" t="s">
        <v>2</v>
      </c>
      <c r="J28" s="6" t="s">
        <v>2</v>
      </c>
      <c r="K28" s="6" t="s">
        <v>2</v>
      </c>
      <c r="L28" s="6" t="s">
        <v>2</v>
      </c>
      <c r="M28" s="6" t="s">
        <v>2</v>
      </c>
      <c r="N28" s="11" t="s">
        <v>2</v>
      </c>
      <c r="O28" s="11" t="s">
        <v>2</v>
      </c>
      <c r="P28" s="2"/>
    </row>
    <row r="29" spans="1:15" s="97" customFormat="1" ht="12.75">
      <c r="A29" s="36" t="s">
        <v>21</v>
      </c>
      <c r="B29" s="40">
        <v>200</v>
      </c>
      <c r="C29" s="34">
        <v>1</v>
      </c>
      <c r="D29" s="34">
        <v>1</v>
      </c>
      <c r="E29" s="34">
        <v>2</v>
      </c>
      <c r="F29" s="34">
        <v>2</v>
      </c>
      <c r="G29" s="34">
        <v>3</v>
      </c>
      <c r="H29" s="34">
        <v>3</v>
      </c>
      <c r="I29" s="34">
        <v>3</v>
      </c>
      <c r="J29" s="34">
        <v>2</v>
      </c>
      <c r="K29" s="34">
        <v>1</v>
      </c>
      <c r="L29" s="34">
        <v>1</v>
      </c>
      <c r="M29" s="34">
        <v>2</v>
      </c>
      <c r="N29" s="34">
        <v>2</v>
      </c>
      <c r="O29" s="35">
        <f aca="true" t="shared" si="20" ref="O29:O47">SUM(C29:N29)</f>
        <v>23</v>
      </c>
    </row>
    <row r="30" spans="1:15" s="97" customFormat="1" ht="13.5" thickBot="1">
      <c r="A30" s="100" t="s">
        <v>22</v>
      </c>
      <c r="B30" s="101">
        <v>1300</v>
      </c>
      <c r="C30" s="118">
        <v>1</v>
      </c>
      <c r="D30" s="118">
        <v>1</v>
      </c>
      <c r="E30" s="118">
        <v>2</v>
      </c>
      <c r="F30" s="118">
        <v>2</v>
      </c>
      <c r="G30" s="118">
        <v>3</v>
      </c>
      <c r="H30" s="118">
        <v>3</v>
      </c>
      <c r="I30" s="118">
        <v>3</v>
      </c>
      <c r="J30" s="118">
        <v>2</v>
      </c>
      <c r="K30" s="118">
        <v>1</v>
      </c>
      <c r="L30" s="118">
        <v>1</v>
      </c>
      <c r="M30" s="118">
        <v>2</v>
      </c>
      <c r="N30" s="118">
        <v>2</v>
      </c>
      <c r="O30" s="120">
        <f t="shared" si="20"/>
        <v>23</v>
      </c>
    </row>
    <row r="31" spans="1:15" s="97" customFormat="1" ht="12.75">
      <c r="A31" s="36" t="s">
        <v>23</v>
      </c>
      <c r="B31" s="40">
        <v>200</v>
      </c>
      <c r="C31" s="34">
        <v>1</v>
      </c>
      <c r="D31" s="34">
        <v>1</v>
      </c>
      <c r="E31" s="34">
        <v>1</v>
      </c>
      <c r="F31" s="34">
        <v>1</v>
      </c>
      <c r="G31" s="34">
        <v>2</v>
      </c>
      <c r="H31" s="34">
        <v>3</v>
      </c>
      <c r="I31" s="34">
        <v>3</v>
      </c>
      <c r="J31" s="34">
        <v>2</v>
      </c>
      <c r="K31" s="34">
        <v>1</v>
      </c>
      <c r="L31" s="34">
        <v>1</v>
      </c>
      <c r="M31" s="34">
        <v>2</v>
      </c>
      <c r="N31" s="34">
        <v>1</v>
      </c>
      <c r="O31" s="35">
        <f t="shared" si="20"/>
        <v>19</v>
      </c>
    </row>
    <row r="32" spans="1:15" s="97" customFormat="1" ht="12" customHeight="1" thickBot="1">
      <c r="A32" s="100" t="s">
        <v>24</v>
      </c>
      <c r="B32" s="101">
        <v>800</v>
      </c>
      <c r="C32" s="118">
        <v>1</v>
      </c>
      <c r="D32" s="118">
        <v>1</v>
      </c>
      <c r="E32" s="118">
        <v>1</v>
      </c>
      <c r="F32" s="118">
        <v>1</v>
      </c>
      <c r="G32" s="118">
        <v>2</v>
      </c>
      <c r="H32" s="118">
        <v>3</v>
      </c>
      <c r="I32" s="118">
        <v>3</v>
      </c>
      <c r="J32" s="118">
        <v>2</v>
      </c>
      <c r="K32" s="118">
        <v>1</v>
      </c>
      <c r="L32" s="118">
        <v>1</v>
      </c>
      <c r="M32" s="118">
        <v>2</v>
      </c>
      <c r="N32" s="118">
        <v>1</v>
      </c>
      <c r="O32" s="120">
        <f t="shared" si="20"/>
        <v>19</v>
      </c>
    </row>
    <row r="33" spans="1:15" s="97" customFormat="1" ht="12" customHeight="1">
      <c r="A33" s="36" t="s">
        <v>25</v>
      </c>
      <c r="B33" s="40">
        <v>200</v>
      </c>
      <c r="C33" s="34">
        <v>2</v>
      </c>
      <c r="D33" s="34">
        <v>2</v>
      </c>
      <c r="E33" s="34">
        <v>2</v>
      </c>
      <c r="F33" s="34">
        <v>2</v>
      </c>
      <c r="G33" s="34">
        <v>3</v>
      </c>
      <c r="H33" s="34">
        <v>3</v>
      </c>
      <c r="I33" s="34">
        <v>3</v>
      </c>
      <c r="J33" s="34">
        <v>2</v>
      </c>
      <c r="K33" s="34">
        <v>2</v>
      </c>
      <c r="L33" s="34">
        <v>2</v>
      </c>
      <c r="M33" s="34">
        <v>3</v>
      </c>
      <c r="N33" s="34">
        <v>2</v>
      </c>
      <c r="O33" s="35">
        <f t="shared" si="20"/>
        <v>28</v>
      </c>
    </row>
    <row r="34" spans="1:15" s="97" customFormat="1" ht="13.5" thickBot="1">
      <c r="A34" s="100" t="s">
        <v>26</v>
      </c>
      <c r="B34" s="101">
        <v>400</v>
      </c>
      <c r="C34" s="118">
        <v>2</v>
      </c>
      <c r="D34" s="118">
        <v>2</v>
      </c>
      <c r="E34" s="118">
        <v>2</v>
      </c>
      <c r="F34" s="118">
        <v>2</v>
      </c>
      <c r="G34" s="118">
        <v>3</v>
      </c>
      <c r="H34" s="118">
        <v>3</v>
      </c>
      <c r="I34" s="118">
        <v>3</v>
      </c>
      <c r="J34" s="118">
        <v>2</v>
      </c>
      <c r="K34" s="118">
        <v>2</v>
      </c>
      <c r="L34" s="118">
        <v>2</v>
      </c>
      <c r="M34" s="118">
        <v>3</v>
      </c>
      <c r="N34" s="118">
        <v>2</v>
      </c>
      <c r="O34" s="120">
        <f t="shared" si="20"/>
        <v>28</v>
      </c>
    </row>
    <row r="35" spans="1:15" s="97" customFormat="1" ht="13.5" thickBot="1">
      <c r="A35" s="121" t="s">
        <v>83</v>
      </c>
      <c r="B35" s="105">
        <v>875</v>
      </c>
      <c r="C35" s="122">
        <v>4</v>
      </c>
      <c r="D35" s="122">
        <v>4</v>
      </c>
      <c r="E35" s="122">
        <v>4</v>
      </c>
      <c r="F35" s="122">
        <v>4</v>
      </c>
      <c r="G35" s="122">
        <v>4</v>
      </c>
      <c r="H35" s="122">
        <v>4</v>
      </c>
      <c r="I35" s="122">
        <v>4</v>
      </c>
      <c r="J35" s="122">
        <v>4</v>
      </c>
      <c r="K35" s="122">
        <v>4</v>
      </c>
      <c r="L35" s="122">
        <v>4</v>
      </c>
      <c r="M35" s="122">
        <v>4</v>
      </c>
      <c r="N35" s="122">
        <v>4</v>
      </c>
      <c r="O35" s="124">
        <f t="shared" si="20"/>
        <v>48</v>
      </c>
    </row>
    <row r="36" spans="1:15" s="97" customFormat="1" ht="13.5" thickBot="1">
      <c r="A36" s="121" t="s">
        <v>39</v>
      </c>
      <c r="B36" s="105">
        <v>10000</v>
      </c>
      <c r="C36" s="122"/>
      <c r="D36" s="122"/>
      <c r="E36" s="122">
        <v>1</v>
      </c>
      <c r="F36" s="122">
        <v>1</v>
      </c>
      <c r="G36" s="122">
        <v>2</v>
      </c>
      <c r="H36" s="122">
        <v>2</v>
      </c>
      <c r="I36" s="122">
        <v>2</v>
      </c>
      <c r="J36" s="122">
        <v>1</v>
      </c>
      <c r="K36" s="122">
        <v>0</v>
      </c>
      <c r="L36" s="122">
        <v>0</v>
      </c>
      <c r="M36" s="122">
        <v>0</v>
      </c>
      <c r="N36" s="123">
        <v>1</v>
      </c>
      <c r="O36" s="124">
        <f t="shared" si="20"/>
        <v>10</v>
      </c>
    </row>
    <row r="37" spans="1:15" s="97" customFormat="1" ht="12.75">
      <c r="A37" s="36" t="s">
        <v>59</v>
      </c>
      <c r="B37" s="112">
        <v>250</v>
      </c>
      <c r="C37" s="34">
        <v>4</v>
      </c>
      <c r="D37" s="34">
        <v>4</v>
      </c>
      <c r="E37" s="34">
        <v>4</v>
      </c>
      <c r="F37" s="34">
        <v>4</v>
      </c>
      <c r="G37" s="34">
        <v>4</v>
      </c>
      <c r="H37" s="34">
        <v>4</v>
      </c>
      <c r="I37" s="34">
        <v>4</v>
      </c>
      <c r="J37" s="34">
        <v>4</v>
      </c>
      <c r="K37" s="34">
        <v>4</v>
      </c>
      <c r="L37" s="34">
        <v>4</v>
      </c>
      <c r="M37" s="34">
        <v>4</v>
      </c>
      <c r="N37" s="81">
        <v>4</v>
      </c>
      <c r="O37" s="82">
        <f t="shared" si="20"/>
        <v>48</v>
      </c>
    </row>
    <row r="38" spans="1:15" s="97" customFormat="1" ht="13.5" thickBot="1">
      <c r="A38" s="36" t="s">
        <v>67</v>
      </c>
      <c r="B38" s="40">
        <v>250</v>
      </c>
      <c r="C38" s="34"/>
      <c r="D38" s="34"/>
      <c r="E38" s="34"/>
      <c r="F38" s="34"/>
      <c r="G38" s="34">
        <v>4</v>
      </c>
      <c r="H38" s="34">
        <v>4</v>
      </c>
      <c r="I38" s="34">
        <v>4</v>
      </c>
      <c r="J38" s="34">
        <v>4</v>
      </c>
      <c r="K38" s="34"/>
      <c r="L38" s="34"/>
      <c r="M38" s="34"/>
      <c r="N38" s="81"/>
      <c r="O38" s="82">
        <f t="shared" si="20"/>
        <v>16</v>
      </c>
    </row>
    <row r="39" spans="1:15" s="97" customFormat="1" ht="13.5" thickBot="1">
      <c r="A39" s="36" t="s">
        <v>60</v>
      </c>
      <c r="B39" s="110">
        <v>400</v>
      </c>
      <c r="C39" s="122">
        <v>4</v>
      </c>
      <c r="D39" s="122">
        <v>4</v>
      </c>
      <c r="E39" s="122">
        <v>4</v>
      </c>
      <c r="F39" s="122">
        <v>4</v>
      </c>
      <c r="G39" s="122">
        <v>4</v>
      </c>
      <c r="H39" s="122">
        <v>4</v>
      </c>
      <c r="I39" s="122">
        <v>4</v>
      </c>
      <c r="J39" s="122">
        <v>4</v>
      </c>
      <c r="K39" s="122">
        <v>4</v>
      </c>
      <c r="L39" s="122">
        <v>4</v>
      </c>
      <c r="M39" s="122">
        <v>4</v>
      </c>
      <c r="N39" s="123">
        <v>4</v>
      </c>
      <c r="O39" s="125">
        <f t="shared" si="20"/>
        <v>48</v>
      </c>
    </row>
    <row r="40" spans="1:15" s="97" customFormat="1" ht="13.5" thickBot="1">
      <c r="A40" s="126" t="s">
        <v>64</v>
      </c>
      <c r="B40" s="110">
        <v>45</v>
      </c>
      <c r="C40" s="34">
        <v>16</v>
      </c>
      <c r="D40" s="34">
        <v>16</v>
      </c>
      <c r="E40" s="34">
        <v>16</v>
      </c>
      <c r="F40" s="34">
        <v>16</v>
      </c>
      <c r="G40" s="34">
        <v>5</v>
      </c>
      <c r="H40" s="34">
        <v>5</v>
      </c>
      <c r="I40" s="34">
        <v>5</v>
      </c>
      <c r="J40" s="34">
        <v>16</v>
      </c>
      <c r="K40" s="34">
        <v>16</v>
      </c>
      <c r="L40" s="34">
        <v>12</v>
      </c>
      <c r="M40" s="34">
        <v>16</v>
      </c>
      <c r="N40" s="34">
        <v>16</v>
      </c>
      <c r="O40" s="82">
        <f t="shared" si="20"/>
        <v>155</v>
      </c>
    </row>
    <row r="41" spans="1:15" s="97" customFormat="1" ht="13.5" thickBot="1">
      <c r="A41" s="121" t="s">
        <v>63</v>
      </c>
      <c r="B41" s="110">
        <v>60</v>
      </c>
      <c r="C41" s="122">
        <v>120</v>
      </c>
      <c r="D41" s="122">
        <v>120</v>
      </c>
      <c r="E41" s="122">
        <v>120</v>
      </c>
      <c r="F41" s="122">
        <v>120</v>
      </c>
      <c r="G41" s="122">
        <v>120</v>
      </c>
      <c r="H41" s="122">
        <v>120</v>
      </c>
      <c r="I41" s="122">
        <v>120</v>
      </c>
      <c r="J41" s="122">
        <v>120</v>
      </c>
      <c r="K41" s="122">
        <v>120</v>
      </c>
      <c r="L41" s="122">
        <v>120</v>
      </c>
      <c r="M41" s="122">
        <v>120</v>
      </c>
      <c r="N41" s="122">
        <v>120</v>
      </c>
      <c r="O41" s="125">
        <f t="shared" si="20"/>
        <v>1440</v>
      </c>
    </row>
    <row r="42" spans="1:15" s="97" customFormat="1" ht="13.5" thickBot="1">
      <c r="A42" s="121" t="s">
        <v>62</v>
      </c>
      <c r="B42" s="105">
        <v>150</v>
      </c>
      <c r="C42" s="122"/>
      <c r="D42" s="122"/>
      <c r="E42" s="122">
        <v>8</v>
      </c>
      <c r="F42" s="122">
        <v>8</v>
      </c>
      <c r="G42" s="122">
        <v>8</v>
      </c>
      <c r="H42" s="122">
        <v>8</v>
      </c>
      <c r="I42" s="122">
        <v>8</v>
      </c>
      <c r="J42" s="122">
        <v>4</v>
      </c>
      <c r="K42" s="122"/>
      <c r="L42" s="122"/>
      <c r="M42" s="122"/>
      <c r="N42" s="123"/>
      <c r="O42" s="125">
        <f t="shared" si="20"/>
        <v>44</v>
      </c>
    </row>
    <row r="43" spans="1:15" s="97" customFormat="1" ht="12.75">
      <c r="A43" s="36" t="s">
        <v>66</v>
      </c>
      <c r="B43" s="132">
        <v>3</v>
      </c>
      <c r="C43" s="34">
        <v>100</v>
      </c>
      <c r="D43" s="34">
        <v>160</v>
      </c>
      <c r="E43" s="34">
        <v>160</v>
      </c>
      <c r="F43" s="34">
        <v>60</v>
      </c>
      <c r="G43" s="34">
        <v>60</v>
      </c>
      <c r="H43" s="34">
        <v>80</v>
      </c>
      <c r="I43" s="34">
        <v>80</v>
      </c>
      <c r="J43" s="34">
        <v>150</v>
      </c>
      <c r="K43" s="34">
        <v>150</v>
      </c>
      <c r="L43" s="34">
        <v>100</v>
      </c>
      <c r="M43" s="34">
        <v>75</v>
      </c>
      <c r="N43" s="34">
        <v>90</v>
      </c>
      <c r="O43" s="35">
        <f t="shared" si="20"/>
        <v>1265</v>
      </c>
    </row>
    <row r="44" spans="1:15" s="97" customFormat="1" ht="12.75">
      <c r="A44" s="36" t="s">
        <v>71</v>
      </c>
      <c r="B44" s="93">
        <v>3.5</v>
      </c>
      <c r="C44" s="34">
        <v>50</v>
      </c>
      <c r="D44" s="34">
        <v>50</v>
      </c>
      <c r="E44" s="34">
        <v>50</v>
      </c>
      <c r="F44" s="34">
        <v>70</v>
      </c>
      <c r="G44" s="34">
        <v>90</v>
      </c>
      <c r="H44" s="34">
        <v>120</v>
      </c>
      <c r="I44" s="34">
        <v>150</v>
      </c>
      <c r="J44" s="34">
        <v>85</v>
      </c>
      <c r="K44" s="34">
        <v>50</v>
      </c>
      <c r="L44" s="34">
        <v>50</v>
      </c>
      <c r="M44" s="34">
        <v>50</v>
      </c>
      <c r="N44" s="34">
        <v>50</v>
      </c>
      <c r="O44" s="35">
        <f t="shared" si="20"/>
        <v>865</v>
      </c>
    </row>
    <row r="45" spans="1:15" s="97" customFormat="1" ht="12.75">
      <c r="A45" s="36" t="s">
        <v>73</v>
      </c>
      <c r="B45" s="93">
        <v>1.5</v>
      </c>
      <c r="C45" s="34">
        <v>200</v>
      </c>
      <c r="D45" s="34">
        <v>250</v>
      </c>
      <c r="E45" s="34">
        <v>250</v>
      </c>
      <c r="F45" s="34">
        <v>250</v>
      </c>
      <c r="G45" s="34">
        <v>400</v>
      </c>
      <c r="H45" s="34">
        <v>400</v>
      </c>
      <c r="I45" s="34">
        <v>400</v>
      </c>
      <c r="J45" s="34">
        <v>250</v>
      </c>
      <c r="K45" s="34">
        <v>150</v>
      </c>
      <c r="L45" s="34">
        <v>150</v>
      </c>
      <c r="M45" s="34">
        <v>300</v>
      </c>
      <c r="N45" s="81">
        <v>100</v>
      </c>
      <c r="O45" s="35">
        <f>SUM(C45:N45)</f>
        <v>3100</v>
      </c>
    </row>
    <row r="46" spans="1:15" s="97" customFormat="1" ht="13.5" thickBot="1">
      <c r="A46" s="100" t="s">
        <v>75</v>
      </c>
      <c r="B46" s="133">
        <v>1.5</v>
      </c>
      <c r="C46" s="118">
        <v>300</v>
      </c>
      <c r="D46" s="118">
        <v>150</v>
      </c>
      <c r="E46" s="118">
        <v>150</v>
      </c>
      <c r="F46" s="118">
        <v>150</v>
      </c>
      <c r="G46" s="118">
        <v>200</v>
      </c>
      <c r="H46" s="118">
        <v>200</v>
      </c>
      <c r="I46" s="118">
        <v>150</v>
      </c>
      <c r="J46" s="118">
        <v>300</v>
      </c>
      <c r="K46" s="118">
        <v>350</v>
      </c>
      <c r="L46" s="118">
        <v>400</v>
      </c>
      <c r="M46" s="118">
        <v>400</v>
      </c>
      <c r="N46" s="119">
        <v>300</v>
      </c>
      <c r="O46" s="120">
        <f>SUM(C46:N46)</f>
        <v>3050</v>
      </c>
    </row>
    <row r="47" spans="1:15" s="97" customFormat="1" ht="12.75">
      <c r="A47" s="127" t="s">
        <v>1</v>
      </c>
      <c r="B47" s="128"/>
      <c r="C47" s="129">
        <f aca="true" t="shared" si="21" ref="C47:N47">SUM(C29:C46)</f>
        <v>806</v>
      </c>
      <c r="D47" s="129">
        <f t="shared" si="21"/>
        <v>766</v>
      </c>
      <c r="E47" s="129">
        <f t="shared" si="21"/>
        <v>777</v>
      </c>
      <c r="F47" s="129">
        <f t="shared" si="21"/>
        <v>697</v>
      </c>
      <c r="G47" s="129">
        <f t="shared" si="21"/>
        <v>917</v>
      </c>
      <c r="H47" s="129">
        <f t="shared" si="21"/>
        <v>969</v>
      </c>
      <c r="I47" s="129">
        <f t="shared" si="21"/>
        <v>949</v>
      </c>
      <c r="J47" s="129">
        <f t="shared" si="21"/>
        <v>954</v>
      </c>
      <c r="K47" s="129">
        <f t="shared" si="21"/>
        <v>856</v>
      </c>
      <c r="L47" s="129">
        <f t="shared" si="21"/>
        <v>852</v>
      </c>
      <c r="M47" s="129">
        <f t="shared" si="21"/>
        <v>987</v>
      </c>
      <c r="N47" s="129">
        <f t="shared" si="21"/>
        <v>699</v>
      </c>
      <c r="O47" s="130">
        <f t="shared" si="20"/>
        <v>10229</v>
      </c>
    </row>
    <row r="48" spans="16:44" ht="12.75">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row>
    <row r="49" spans="16:44" ht="12.75">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row>
    <row r="50" spans="16:44" ht="12.75">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row>
    <row r="51" spans="4:44" ht="12.75">
      <c r="D51" s="135"/>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row>
    <row r="52" spans="4:44" ht="12.75">
      <c r="D52" s="135"/>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row r="53" spans="4:44" ht="12.75">
      <c r="D53" s="135"/>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row>
    <row r="54" spans="16:44" ht="12.75">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6:44" ht="12.75">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6:44" ht="12.75">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6:44" ht="12.75">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row>
    <row r="58" spans="16:44" ht="12.75">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row>
    <row r="59" spans="16:44" ht="12.75">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row>
    <row r="60" spans="16:44" ht="12.75">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row>
    <row r="61" spans="16:44" ht="12.75">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row>
    <row r="62" spans="16:44" ht="12.75">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row>
    <row r="63" spans="16:44" ht="12.75">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row>
    <row r="64" spans="16:44" ht="12.75">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row>
    <row r="65" spans="16:44" ht="12.75">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row>
    <row r="66" spans="16:44" ht="12.75">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row>
    <row r="67" spans="16:44" ht="12.75">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row>
    <row r="68" spans="16:44" ht="12.75">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row>
    <row r="69" spans="16:44" ht="12.75">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row>
    <row r="70" spans="16:44" ht="12.75">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row>
    <row r="71" ht="12.75">
      <c r="P71" s="98"/>
    </row>
    <row r="72" ht="12.75">
      <c r="P72" s="98"/>
    </row>
    <row r="73" ht="12.75">
      <c r="P73" s="98"/>
    </row>
    <row r="74" ht="12.75">
      <c r="P74" s="98"/>
    </row>
    <row r="75" ht="12.75">
      <c r="P75" s="98"/>
    </row>
    <row r="76" ht="12.75">
      <c r="P76" s="98"/>
    </row>
    <row r="77" ht="12.75">
      <c r="P77" s="98"/>
    </row>
    <row r="78" ht="12.75">
      <c r="P78" s="98"/>
    </row>
  </sheetData>
  <sheetProtection password="CC0B" objects="1"/>
  <mergeCells count="1">
    <mergeCell ref="F1:K1"/>
  </mergeCells>
  <printOptions/>
  <pageMargins left="0.75" right="0.75" top="0.55" bottom="0.77" header="0.29" footer="0.5"/>
  <pageSetup horizontalDpi="300" verticalDpi="300" orientation="landscape" paperSize="9" scale="80" r:id="rId3"/>
  <legacyDrawing r:id="rId2"/>
</worksheet>
</file>

<file path=xl/worksheets/sheet7.xml><?xml version="1.0" encoding="utf-8"?>
<worksheet xmlns="http://schemas.openxmlformats.org/spreadsheetml/2006/main" xmlns:r="http://schemas.openxmlformats.org/officeDocument/2006/relationships">
  <dimension ref="A1:AA44"/>
  <sheetViews>
    <sheetView tabSelected="1" zoomScalePageLayoutView="0" workbookViewId="0" topLeftCell="C1">
      <selection activeCell="D9" sqref="D9"/>
    </sheetView>
  </sheetViews>
  <sheetFormatPr defaultColWidth="9.140625" defaultRowHeight="12.75"/>
  <cols>
    <col min="1" max="1" width="31.00390625" style="16" customWidth="1"/>
    <col min="2" max="2" width="8.421875" style="0" customWidth="1"/>
    <col min="3" max="3" width="10.421875" style="0" customWidth="1"/>
    <col min="4" max="4" width="3.140625" style="0" customWidth="1"/>
    <col min="6" max="6" width="2.8515625" style="0" customWidth="1"/>
    <col min="7" max="7" width="9.00390625" style="0" customWidth="1"/>
    <col min="8" max="8" width="2.8515625" style="0" customWidth="1"/>
    <col min="9" max="9" width="9.8515625" style="0" customWidth="1"/>
    <col min="10" max="10" width="2.8515625" style="0" customWidth="1"/>
    <col min="11" max="11" width="9.421875" style="0" customWidth="1"/>
    <col min="12" max="12" width="2.8515625" style="0" customWidth="1"/>
    <col min="13" max="13" width="10.00390625" style="0" customWidth="1"/>
    <col min="14" max="14" width="2.7109375" style="0" customWidth="1"/>
    <col min="15" max="15" width="9.8515625" style="0" customWidth="1"/>
    <col min="16" max="16" width="2.7109375" style="0" customWidth="1"/>
    <col min="17" max="17" width="10.140625" style="0" customWidth="1"/>
    <col min="18" max="18" width="2.28125" style="0" customWidth="1"/>
    <col min="19" max="19" width="9.421875" style="0" customWidth="1"/>
    <col min="20" max="20" width="3.00390625" style="0" customWidth="1"/>
    <col min="22" max="22" width="3.28125" style="0" customWidth="1"/>
    <col min="23" max="23" width="8.421875" style="0" customWidth="1"/>
    <col min="24" max="24" width="3.421875" style="0" customWidth="1"/>
    <col min="26" max="26" width="3.140625" style="0" customWidth="1"/>
    <col min="27" max="27" width="9.57421875" style="0" bestFit="1" customWidth="1"/>
  </cols>
  <sheetData>
    <row r="1" spans="1:16" s="18" customFormat="1" ht="23.25">
      <c r="A1" s="28"/>
      <c r="K1" s="215" t="s">
        <v>81</v>
      </c>
      <c r="L1" s="215"/>
      <c r="M1" s="215"/>
      <c r="N1" s="215"/>
      <c r="O1" s="215"/>
      <c r="P1" s="215"/>
    </row>
    <row r="2" spans="1:27" s="2" customFormat="1" ht="20.25">
      <c r="A2" s="29"/>
      <c r="B2" s="7"/>
      <c r="C2" s="7"/>
      <c r="D2" s="7"/>
      <c r="E2" s="7"/>
      <c r="F2" s="7"/>
      <c r="G2" s="7"/>
      <c r="H2" s="7"/>
      <c r="I2" s="7"/>
      <c r="J2" s="7"/>
      <c r="K2" s="7"/>
      <c r="L2" s="7"/>
      <c r="M2" s="7"/>
      <c r="N2" s="7"/>
      <c r="O2" s="7"/>
      <c r="P2" s="7"/>
      <c r="Q2" s="7"/>
      <c r="R2" s="7"/>
      <c r="S2" s="7"/>
      <c r="T2" s="7"/>
      <c r="U2" s="7"/>
      <c r="V2" s="7"/>
      <c r="W2" s="7"/>
      <c r="X2" s="7"/>
      <c r="Y2" s="7"/>
      <c r="Z2" s="7"/>
      <c r="AA2" s="8"/>
    </row>
    <row r="3" spans="1:27" s="2" customFormat="1" ht="15">
      <c r="A3" s="15"/>
      <c r="B3" s="77"/>
      <c r="C3" s="78" t="s">
        <v>30</v>
      </c>
      <c r="D3" s="79" t="s">
        <v>5</v>
      </c>
      <c r="E3" s="78" t="s">
        <v>31</v>
      </c>
      <c r="F3" s="79" t="s">
        <v>5</v>
      </c>
      <c r="G3" s="78" t="s">
        <v>32</v>
      </c>
      <c r="H3" s="79" t="s">
        <v>5</v>
      </c>
      <c r="I3" s="78" t="s">
        <v>55</v>
      </c>
      <c r="J3" s="79" t="s">
        <v>5</v>
      </c>
      <c r="K3" s="78" t="s">
        <v>34</v>
      </c>
      <c r="L3" s="79" t="s">
        <v>5</v>
      </c>
      <c r="M3" s="78" t="s">
        <v>35</v>
      </c>
      <c r="N3" s="79" t="s">
        <v>5</v>
      </c>
      <c r="O3" s="78" t="s">
        <v>36</v>
      </c>
      <c r="P3" s="79" t="s">
        <v>5</v>
      </c>
      <c r="Q3" s="78" t="s">
        <v>37</v>
      </c>
      <c r="R3" s="79" t="s">
        <v>5</v>
      </c>
      <c r="S3" s="78" t="s">
        <v>38</v>
      </c>
      <c r="T3" s="79" t="s">
        <v>5</v>
      </c>
      <c r="U3" s="78" t="s">
        <v>27</v>
      </c>
      <c r="V3" s="79" t="s">
        <v>5</v>
      </c>
      <c r="W3" s="78" t="s">
        <v>28</v>
      </c>
      <c r="X3" s="79" t="s">
        <v>5</v>
      </c>
      <c r="Y3" s="78" t="s">
        <v>58</v>
      </c>
      <c r="Z3" s="79" t="s">
        <v>5</v>
      </c>
      <c r="AA3" s="79" t="s">
        <v>1</v>
      </c>
    </row>
    <row r="4" spans="1:27" s="2" customFormat="1" ht="20.25" customHeight="1">
      <c r="A4" s="41" t="s">
        <v>6</v>
      </c>
      <c r="B4" s="42"/>
      <c r="C4" s="43"/>
      <c r="D4" s="44"/>
      <c r="E4" s="43"/>
      <c r="F4" s="44"/>
      <c r="G4" s="43"/>
      <c r="H4" s="44"/>
      <c r="I4" s="43"/>
      <c r="J4" s="44"/>
      <c r="K4" s="43"/>
      <c r="L4" s="44"/>
      <c r="M4" s="43"/>
      <c r="N4" s="44"/>
      <c r="O4" s="43"/>
      <c r="P4" s="44"/>
      <c r="Q4" s="43"/>
      <c r="R4" s="44"/>
      <c r="S4" s="43"/>
      <c r="T4" s="44"/>
      <c r="U4" s="43"/>
      <c r="V4" s="44"/>
      <c r="W4" s="43"/>
      <c r="X4" s="44"/>
      <c r="Y4" s="43"/>
      <c r="Z4" s="44"/>
      <c r="AA4" s="44"/>
    </row>
    <row r="5" spans="1:27" s="9" customFormat="1" ht="15">
      <c r="A5" s="45" t="s">
        <v>7</v>
      </c>
      <c r="B5" s="46"/>
      <c r="C5" s="47">
        <f>'sales forecast 2014'!C25</f>
        <v>18945</v>
      </c>
      <c r="D5" s="48"/>
      <c r="E5" s="47">
        <f>'sales forecast 2014'!D25</f>
        <v>18975</v>
      </c>
      <c r="F5" s="48"/>
      <c r="G5" s="47">
        <f>'sales forecast 2014'!E25</f>
        <v>31675</v>
      </c>
      <c r="H5" s="48"/>
      <c r="I5" s="47">
        <f>'sales forecast 2014'!F25</f>
        <v>31445</v>
      </c>
      <c r="J5" s="48"/>
      <c r="K5" s="47">
        <f>'sales forecast 2014'!G25</f>
        <v>45420</v>
      </c>
      <c r="L5" s="48"/>
      <c r="M5" s="47">
        <f>'sales forecast 2014'!H25</f>
        <v>46585</v>
      </c>
      <c r="N5" s="48"/>
      <c r="O5" s="47">
        <f>'sales forecast 2014'!I25</f>
        <v>46615</v>
      </c>
      <c r="P5" s="48"/>
      <c r="Q5" s="47">
        <f>'sales forecast 2014'!J25</f>
        <v>33392.5</v>
      </c>
      <c r="R5" s="48"/>
      <c r="S5" s="47">
        <f>'sales forecast 2014'!K25</f>
        <v>19095</v>
      </c>
      <c r="T5" s="48"/>
      <c r="U5" s="47">
        <f>'sales forecast 2014'!L25</f>
        <v>18840</v>
      </c>
      <c r="V5" s="48"/>
      <c r="W5" s="47">
        <f>'sales forecast 2014'!M25</f>
        <v>22270</v>
      </c>
      <c r="X5" s="48"/>
      <c r="Y5" s="47">
        <f>'sales forecast 2014'!N25</f>
        <v>30265</v>
      </c>
      <c r="Z5" s="48"/>
      <c r="AA5" s="49">
        <f>SUM(B5:Y5)</f>
        <v>363522.5</v>
      </c>
    </row>
    <row r="6" spans="1:27" s="9" customFormat="1" ht="14.25">
      <c r="A6" s="45"/>
      <c r="B6" s="46"/>
      <c r="C6" s="50"/>
      <c r="D6" s="51"/>
      <c r="E6" s="50"/>
      <c r="F6" s="51"/>
      <c r="G6" s="50"/>
      <c r="H6" s="51"/>
      <c r="I6" s="50"/>
      <c r="J6" s="51"/>
      <c r="K6" s="50"/>
      <c r="L6" s="51"/>
      <c r="M6" s="50"/>
      <c r="N6" s="51"/>
      <c r="O6" s="50"/>
      <c r="P6" s="51"/>
      <c r="Q6" s="50"/>
      <c r="R6" s="51"/>
      <c r="S6" s="50"/>
      <c r="T6" s="51"/>
      <c r="U6" s="50"/>
      <c r="V6" s="51"/>
      <c r="W6" s="50"/>
      <c r="X6" s="51"/>
      <c r="Y6" s="50"/>
      <c r="Z6" s="51"/>
      <c r="AA6" s="52">
        <f>SUM(B6:Y6)</f>
        <v>0</v>
      </c>
    </row>
    <row r="7" spans="1:27" s="9" customFormat="1" ht="14.25">
      <c r="A7" s="45"/>
      <c r="B7" s="46">
        <v>0</v>
      </c>
      <c r="C7" s="50"/>
      <c r="D7" s="51"/>
      <c r="E7" s="50"/>
      <c r="F7" s="51"/>
      <c r="G7" s="50"/>
      <c r="H7" s="51"/>
      <c r="I7" s="50"/>
      <c r="J7" s="51"/>
      <c r="K7" s="50"/>
      <c r="L7" s="51"/>
      <c r="M7" s="50"/>
      <c r="N7" s="51"/>
      <c r="O7" s="50"/>
      <c r="P7" s="51"/>
      <c r="Q7" s="50"/>
      <c r="R7" s="51"/>
      <c r="S7" s="50"/>
      <c r="T7" s="51"/>
      <c r="U7" s="50"/>
      <c r="V7" s="51"/>
      <c r="W7" s="50"/>
      <c r="X7" s="51"/>
      <c r="Y7" s="50"/>
      <c r="Z7" s="51"/>
      <c r="AA7" s="52">
        <f>SUM(B7:Y7)</f>
        <v>0</v>
      </c>
    </row>
    <row r="8" spans="1:27" s="9" customFormat="1" ht="14.25">
      <c r="A8" s="45"/>
      <c r="B8" s="46"/>
      <c r="C8" s="50"/>
      <c r="D8" s="51"/>
      <c r="E8" s="50"/>
      <c r="F8" s="51"/>
      <c r="G8" s="50"/>
      <c r="H8" s="51"/>
      <c r="I8" s="50"/>
      <c r="J8" s="51"/>
      <c r="K8" s="50"/>
      <c r="L8" s="51"/>
      <c r="M8" s="50"/>
      <c r="N8" s="51"/>
      <c r="O8" s="50"/>
      <c r="P8" s="51"/>
      <c r="Q8" s="50"/>
      <c r="R8" s="51"/>
      <c r="S8" s="50"/>
      <c r="T8" s="51"/>
      <c r="U8" s="50"/>
      <c r="V8" s="51"/>
      <c r="W8" s="50"/>
      <c r="X8" s="51"/>
      <c r="Y8" s="50"/>
      <c r="Z8" s="51"/>
      <c r="AA8" s="52"/>
    </row>
    <row r="9" spans="1:27" s="2" customFormat="1" ht="15">
      <c r="A9" s="53" t="s">
        <v>8</v>
      </c>
      <c r="B9" s="54">
        <f>SUM(B5:B8)</f>
        <v>0</v>
      </c>
      <c r="C9" s="188">
        <f>SUM(C5:C7)</f>
        <v>18945</v>
      </c>
      <c r="D9" s="189"/>
      <c r="E9" s="188">
        <f>SUM(E5:E7)</f>
        <v>18975</v>
      </c>
      <c r="F9" s="189"/>
      <c r="G9" s="188">
        <f>SUM(G5:G7)</f>
        <v>31675</v>
      </c>
      <c r="H9" s="189"/>
      <c r="I9" s="188">
        <f>SUM(I5:I7)</f>
        <v>31445</v>
      </c>
      <c r="J9" s="189"/>
      <c r="K9" s="188">
        <f>SUM(K5:K7)</f>
        <v>45420</v>
      </c>
      <c r="L9" s="189"/>
      <c r="M9" s="188">
        <f>SUM(M5:M7)</f>
        <v>46585</v>
      </c>
      <c r="N9" s="189"/>
      <c r="O9" s="188">
        <f>SUM(O5:O7)</f>
        <v>46615</v>
      </c>
      <c r="P9" s="189"/>
      <c r="Q9" s="188">
        <f>SUM(Q5:Q7)</f>
        <v>33392.5</v>
      </c>
      <c r="R9" s="189"/>
      <c r="S9" s="188">
        <f>SUM(S5:S7)</f>
        <v>19095</v>
      </c>
      <c r="T9" s="189"/>
      <c r="U9" s="188">
        <f>SUM(U5:U7)</f>
        <v>18840</v>
      </c>
      <c r="V9" s="189"/>
      <c r="W9" s="188">
        <f>SUM(W5:W7)</f>
        <v>22270</v>
      </c>
      <c r="X9" s="189"/>
      <c r="Y9" s="188">
        <f>SUM(Y5:Y7)</f>
        <v>30265</v>
      </c>
      <c r="Z9" s="56"/>
      <c r="AA9" s="57">
        <f>SUM(B9:Y9)</f>
        <v>363522.5</v>
      </c>
    </row>
    <row r="10" spans="1:27" s="12" customFormat="1" ht="20.25" customHeight="1">
      <c r="A10" s="41" t="s">
        <v>9</v>
      </c>
      <c r="B10" s="42"/>
      <c r="C10" s="58"/>
      <c r="D10" s="59"/>
      <c r="E10" s="58"/>
      <c r="F10" s="59"/>
      <c r="G10" s="58"/>
      <c r="H10" s="59"/>
      <c r="I10" s="58"/>
      <c r="J10" s="59"/>
      <c r="K10" s="58"/>
      <c r="L10" s="59"/>
      <c r="M10" s="58"/>
      <c r="N10" s="59"/>
      <c r="O10" s="58"/>
      <c r="P10" s="59"/>
      <c r="Q10" s="58"/>
      <c r="R10" s="59"/>
      <c r="S10" s="58"/>
      <c r="T10" s="59"/>
      <c r="U10" s="58"/>
      <c r="V10" s="59"/>
      <c r="W10" s="58"/>
      <c r="X10" s="59"/>
      <c r="Y10" s="58"/>
      <c r="Z10" s="59"/>
      <c r="AA10" s="60"/>
    </row>
    <row r="11" spans="1:27" s="9" customFormat="1" ht="14.25">
      <c r="A11" s="83" t="s">
        <v>40</v>
      </c>
      <c r="B11" s="46">
        <v>0</v>
      </c>
      <c r="C11" s="87">
        <v>1000</v>
      </c>
      <c r="D11" s="51"/>
      <c r="E11" s="87">
        <v>1500</v>
      </c>
      <c r="F11" s="51"/>
      <c r="G11" s="87">
        <v>1500</v>
      </c>
      <c r="H11" s="51"/>
      <c r="I11" s="87">
        <v>1200</v>
      </c>
      <c r="J11" s="51"/>
      <c r="K11" s="87">
        <v>1000</v>
      </c>
      <c r="L11" s="51"/>
      <c r="M11" s="87">
        <v>1000</v>
      </c>
      <c r="N11" s="51"/>
      <c r="O11" s="87">
        <v>1500</v>
      </c>
      <c r="P11" s="51"/>
      <c r="Q11" s="87">
        <v>1500</v>
      </c>
      <c r="R11" s="51"/>
      <c r="S11" s="87">
        <v>1000</v>
      </c>
      <c r="T11" s="51"/>
      <c r="U11" s="87">
        <v>1000</v>
      </c>
      <c r="V11" s="51"/>
      <c r="W11" s="87">
        <v>1200</v>
      </c>
      <c r="X11" s="51"/>
      <c r="Y11" s="91">
        <v>1200</v>
      </c>
      <c r="Z11" s="51"/>
      <c r="AA11" s="52">
        <f>SUM(B11:Y11)</f>
        <v>14600</v>
      </c>
    </row>
    <row r="12" spans="1:27" s="9" customFormat="1" ht="14.25">
      <c r="A12" s="83" t="s">
        <v>41</v>
      </c>
      <c r="B12" s="46">
        <v>0</v>
      </c>
      <c r="C12" s="87"/>
      <c r="D12" s="51"/>
      <c r="E12" s="87"/>
      <c r="F12" s="51"/>
      <c r="G12" s="87"/>
      <c r="H12" s="51"/>
      <c r="I12" s="87">
        <v>220</v>
      </c>
      <c r="J12" s="51"/>
      <c r="K12" s="87"/>
      <c r="L12" s="51"/>
      <c r="M12" s="87"/>
      <c r="N12" s="51"/>
      <c r="O12" s="87">
        <v>200</v>
      </c>
      <c r="P12" s="51"/>
      <c r="Q12" s="87"/>
      <c r="R12" s="51"/>
      <c r="S12" s="87"/>
      <c r="T12" s="51"/>
      <c r="U12" s="87">
        <v>130</v>
      </c>
      <c r="V12" s="51"/>
      <c r="W12" s="87"/>
      <c r="X12" s="51"/>
      <c r="Y12" s="91"/>
      <c r="Z12" s="51"/>
      <c r="AA12" s="52">
        <f>SUM(B12:Y12)</f>
        <v>550</v>
      </c>
    </row>
    <row r="13" spans="1:27" s="9" customFormat="1" ht="14.25">
      <c r="A13" s="83" t="s">
        <v>42</v>
      </c>
      <c r="B13" s="46">
        <v>0</v>
      </c>
      <c r="C13" s="87"/>
      <c r="D13" s="51"/>
      <c r="E13" s="87"/>
      <c r="F13" s="51"/>
      <c r="G13" s="87">
        <v>200</v>
      </c>
      <c r="H13" s="51"/>
      <c r="I13" s="87"/>
      <c r="J13" s="51"/>
      <c r="K13" s="87"/>
      <c r="L13" s="51"/>
      <c r="M13" s="87">
        <v>240</v>
      </c>
      <c r="N13" s="51"/>
      <c r="O13" s="87"/>
      <c r="P13" s="51"/>
      <c r="Q13" s="87"/>
      <c r="R13" s="51"/>
      <c r="S13" s="87">
        <v>270</v>
      </c>
      <c r="T13" s="51"/>
      <c r="U13" s="87"/>
      <c r="V13" s="51"/>
      <c r="W13" s="87"/>
      <c r="X13" s="51"/>
      <c r="Y13" s="91">
        <v>280</v>
      </c>
      <c r="Z13" s="51"/>
      <c r="AA13" s="52">
        <f>SUM(B13:Z13)</f>
        <v>990</v>
      </c>
    </row>
    <row r="14" spans="1:27" s="9" customFormat="1" ht="14.25">
      <c r="A14" s="83" t="s">
        <v>10</v>
      </c>
      <c r="B14" s="46">
        <v>0</v>
      </c>
      <c r="C14" s="87"/>
      <c r="D14" s="51"/>
      <c r="E14" s="87"/>
      <c r="F14" s="51"/>
      <c r="G14" s="87"/>
      <c r="H14" s="51"/>
      <c r="I14" s="87">
        <v>350</v>
      </c>
      <c r="J14" s="51"/>
      <c r="K14" s="87"/>
      <c r="L14" s="51"/>
      <c r="M14" s="87"/>
      <c r="N14" s="51"/>
      <c r="O14" s="87">
        <v>300</v>
      </c>
      <c r="P14" s="51"/>
      <c r="Q14" s="87"/>
      <c r="R14" s="51"/>
      <c r="S14" s="87"/>
      <c r="T14" s="51"/>
      <c r="U14" s="87">
        <v>250</v>
      </c>
      <c r="V14" s="51"/>
      <c r="W14" s="87"/>
      <c r="X14" s="51"/>
      <c r="Y14" s="91"/>
      <c r="Z14" s="51"/>
      <c r="AA14" s="52">
        <f aca="true" t="shared" si="0" ref="AA14:AA19">SUM(B14:Y14)</f>
        <v>900</v>
      </c>
    </row>
    <row r="15" spans="1:27" s="9" customFormat="1" ht="13.5" customHeight="1">
      <c r="A15" s="83" t="s">
        <v>43</v>
      </c>
      <c r="B15" s="46">
        <v>0</v>
      </c>
      <c r="C15" s="88">
        <v>35</v>
      </c>
      <c r="D15" s="51"/>
      <c r="E15" s="88">
        <v>35</v>
      </c>
      <c r="F15" s="51"/>
      <c r="G15" s="88">
        <v>35</v>
      </c>
      <c r="H15" s="51"/>
      <c r="I15" s="88">
        <v>35</v>
      </c>
      <c r="J15" s="51"/>
      <c r="K15" s="88">
        <v>35</v>
      </c>
      <c r="L15" s="51"/>
      <c r="M15" s="88">
        <v>35</v>
      </c>
      <c r="N15" s="51"/>
      <c r="O15" s="88">
        <v>35</v>
      </c>
      <c r="P15" s="51"/>
      <c r="Q15" s="88">
        <v>35</v>
      </c>
      <c r="R15" s="51"/>
      <c r="S15" s="88">
        <v>35</v>
      </c>
      <c r="T15" s="51"/>
      <c r="U15" s="88">
        <v>35</v>
      </c>
      <c r="V15" s="51"/>
      <c r="W15" s="88">
        <v>35</v>
      </c>
      <c r="X15" s="51"/>
      <c r="Y15" s="92">
        <v>35</v>
      </c>
      <c r="Z15" s="51"/>
      <c r="AA15" s="52">
        <f t="shared" si="0"/>
        <v>420</v>
      </c>
    </row>
    <row r="16" spans="1:27" s="9" customFormat="1" ht="13.5" customHeight="1">
      <c r="A16" s="83" t="s">
        <v>44</v>
      </c>
      <c r="B16" s="46">
        <v>0</v>
      </c>
      <c r="C16" s="40"/>
      <c r="D16" s="51"/>
      <c r="E16" s="40">
        <v>7.5</v>
      </c>
      <c r="F16" s="51"/>
      <c r="G16" s="40">
        <v>7.5</v>
      </c>
      <c r="H16" s="51"/>
      <c r="I16" s="40">
        <v>7.5</v>
      </c>
      <c r="J16" s="51"/>
      <c r="K16" s="40">
        <v>7.5</v>
      </c>
      <c r="L16" s="51"/>
      <c r="M16" s="40">
        <v>7.5</v>
      </c>
      <c r="N16" s="51"/>
      <c r="O16" s="40">
        <v>7.5</v>
      </c>
      <c r="P16" s="51"/>
      <c r="Q16" s="40">
        <v>7.5</v>
      </c>
      <c r="R16" s="51"/>
      <c r="S16" s="40">
        <v>7.5</v>
      </c>
      <c r="T16" s="51"/>
      <c r="U16" s="40">
        <v>7.5</v>
      </c>
      <c r="V16" s="51"/>
      <c r="W16" s="40">
        <v>7.5</v>
      </c>
      <c r="X16" s="51"/>
      <c r="Y16" s="93">
        <v>7.5</v>
      </c>
      <c r="Z16" s="51"/>
      <c r="AA16" s="52">
        <f t="shared" si="0"/>
        <v>82.5</v>
      </c>
    </row>
    <row r="17" spans="1:27" s="9" customFormat="1" ht="14.25">
      <c r="A17" s="83" t="s">
        <v>11</v>
      </c>
      <c r="B17" s="46">
        <v>0</v>
      </c>
      <c r="C17" s="89"/>
      <c r="D17" s="51"/>
      <c r="E17" s="89">
        <v>3000</v>
      </c>
      <c r="F17" s="51"/>
      <c r="G17" s="89"/>
      <c r="H17" s="51"/>
      <c r="I17" s="89"/>
      <c r="J17" s="51"/>
      <c r="K17" s="89">
        <v>3000</v>
      </c>
      <c r="L17" s="51"/>
      <c r="M17" s="89"/>
      <c r="N17" s="51"/>
      <c r="O17" s="89"/>
      <c r="P17" s="51"/>
      <c r="Q17" s="89">
        <v>3000</v>
      </c>
      <c r="R17" s="51"/>
      <c r="S17" s="89"/>
      <c r="T17" s="51"/>
      <c r="U17" s="89"/>
      <c r="V17" s="51"/>
      <c r="W17" s="89">
        <v>3000</v>
      </c>
      <c r="X17" s="51"/>
      <c r="Y17" s="94"/>
      <c r="Z17" s="51"/>
      <c r="AA17" s="52">
        <f t="shared" si="0"/>
        <v>12000</v>
      </c>
    </row>
    <row r="18" spans="1:27" s="9" customFormat="1" ht="14.25">
      <c r="A18" s="83" t="s">
        <v>45</v>
      </c>
      <c r="B18" s="46">
        <v>0</v>
      </c>
      <c r="C18" s="89"/>
      <c r="D18" s="51"/>
      <c r="E18" s="89"/>
      <c r="F18" s="51"/>
      <c r="G18" s="89"/>
      <c r="H18" s="51"/>
      <c r="I18" s="89"/>
      <c r="J18" s="51"/>
      <c r="K18" s="89"/>
      <c r="L18" s="51"/>
      <c r="M18" s="89"/>
      <c r="N18" s="51"/>
      <c r="O18" s="89"/>
      <c r="P18" s="51"/>
      <c r="Q18" s="89">
        <v>139.5</v>
      </c>
      <c r="R18" s="51"/>
      <c r="S18" s="89"/>
      <c r="T18" s="51"/>
      <c r="U18" s="89"/>
      <c r="V18" s="51"/>
      <c r="W18" s="89"/>
      <c r="X18" s="51"/>
      <c r="Y18" s="94"/>
      <c r="Z18" s="51"/>
      <c r="AA18" s="52">
        <f t="shared" si="0"/>
        <v>139.5</v>
      </c>
    </row>
    <row r="19" spans="1:27" s="9" customFormat="1" ht="14.25">
      <c r="A19" s="83" t="s">
        <v>46</v>
      </c>
      <c r="B19" s="46">
        <v>0</v>
      </c>
      <c r="C19" s="89"/>
      <c r="D19" s="51"/>
      <c r="E19" s="89"/>
      <c r="F19" s="51"/>
      <c r="G19" s="89"/>
      <c r="H19" s="51"/>
      <c r="I19" s="89"/>
      <c r="J19" s="51"/>
      <c r="K19" s="89">
        <v>261.49</v>
      </c>
      <c r="L19" s="51"/>
      <c r="M19" s="89"/>
      <c r="N19" s="51"/>
      <c r="O19" s="89"/>
      <c r="P19" s="51"/>
      <c r="Q19" s="89"/>
      <c r="R19" s="51"/>
      <c r="S19" s="89"/>
      <c r="T19" s="51"/>
      <c r="U19" s="89"/>
      <c r="V19" s="51"/>
      <c r="W19" s="89"/>
      <c r="X19" s="51"/>
      <c r="Y19" s="94"/>
      <c r="Z19" s="51"/>
      <c r="AA19" s="52">
        <f t="shared" si="0"/>
        <v>261.49</v>
      </c>
    </row>
    <row r="20" spans="1:27" s="9" customFormat="1" ht="14.25">
      <c r="A20" s="83" t="s">
        <v>47</v>
      </c>
      <c r="B20" s="46">
        <v>0</v>
      </c>
      <c r="C20" s="33">
        <v>550</v>
      </c>
      <c r="D20" s="51"/>
      <c r="E20" s="33">
        <v>550</v>
      </c>
      <c r="F20" s="51"/>
      <c r="G20" s="33">
        <v>550</v>
      </c>
      <c r="H20" s="51"/>
      <c r="I20" s="33">
        <v>550</v>
      </c>
      <c r="J20" s="51"/>
      <c r="K20" s="33">
        <v>550</v>
      </c>
      <c r="L20" s="51"/>
      <c r="M20" s="33">
        <v>550</v>
      </c>
      <c r="N20" s="51"/>
      <c r="O20" s="33">
        <v>550</v>
      </c>
      <c r="P20" s="51"/>
      <c r="Q20" s="33">
        <v>550</v>
      </c>
      <c r="R20" s="51"/>
      <c r="S20" s="33">
        <v>550</v>
      </c>
      <c r="T20" s="51"/>
      <c r="U20" s="33">
        <v>550</v>
      </c>
      <c r="V20" s="51"/>
      <c r="W20" s="33">
        <v>550</v>
      </c>
      <c r="X20" s="51"/>
      <c r="Y20" s="95">
        <v>550</v>
      </c>
      <c r="Z20" s="51"/>
      <c r="AA20" s="52">
        <f aca="true" t="shared" si="1" ref="AA20:AA29">SUM(B20:Y20)</f>
        <v>6600</v>
      </c>
    </row>
    <row r="21" spans="1:27" s="9" customFormat="1" ht="14.25">
      <c r="A21" s="83" t="s">
        <v>48</v>
      </c>
      <c r="B21" s="46">
        <v>0</v>
      </c>
      <c r="C21" s="89"/>
      <c r="D21" s="51"/>
      <c r="E21" s="89"/>
      <c r="F21" s="51"/>
      <c r="G21" s="89"/>
      <c r="H21" s="51"/>
      <c r="I21" s="89"/>
      <c r="J21" s="51"/>
      <c r="K21" s="89"/>
      <c r="L21" s="51"/>
      <c r="M21" s="89">
        <v>567.08</v>
      </c>
      <c r="N21" s="51"/>
      <c r="O21" s="89"/>
      <c r="P21" s="51"/>
      <c r="Q21" s="89"/>
      <c r="R21" s="51"/>
      <c r="S21" s="89"/>
      <c r="T21" s="51"/>
      <c r="U21" s="89"/>
      <c r="V21" s="51"/>
      <c r="W21" s="89"/>
      <c r="X21" s="51"/>
      <c r="Y21" s="94"/>
      <c r="Z21" s="51"/>
      <c r="AA21" s="52">
        <f t="shared" si="1"/>
        <v>567.08</v>
      </c>
    </row>
    <row r="22" spans="1:27" s="9" customFormat="1" ht="14.25">
      <c r="A22" s="83" t="s">
        <v>65</v>
      </c>
      <c r="B22" s="46">
        <v>0</v>
      </c>
      <c r="C22" s="89">
        <v>4000</v>
      </c>
      <c r="D22" s="51"/>
      <c r="E22" s="89">
        <v>4000</v>
      </c>
      <c r="F22" s="51"/>
      <c r="G22" s="89">
        <v>4000</v>
      </c>
      <c r="H22" s="51"/>
      <c r="I22" s="89">
        <v>4000</v>
      </c>
      <c r="J22" s="51"/>
      <c r="K22" s="89">
        <v>4000</v>
      </c>
      <c r="L22" s="51"/>
      <c r="M22" s="89">
        <v>4000</v>
      </c>
      <c r="N22" s="51"/>
      <c r="O22" s="89">
        <v>4000</v>
      </c>
      <c r="P22" s="51"/>
      <c r="Q22" s="89">
        <v>4000</v>
      </c>
      <c r="R22" s="51"/>
      <c r="S22" s="89">
        <v>4000</v>
      </c>
      <c r="T22" s="51"/>
      <c r="U22" s="89">
        <v>4000</v>
      </c>
      <c r="V22" s="51"/>
      <c r="W22" s="89">
        <v>4000</v>
      </c>
      <c r="X22" s="51"/>
      <c r="Y22" s="94">
        <v>4000</v>
      </c>
      <c r="Z22" s="51"/>
      <c r="AA22" s="52">
        <f t="shared" si="1"/>
        <v>48000</v>
      </c>
    </row>
    <row r="23" spans="1:27" s="9" customFormat="1" ht="14.25">
      <c r="A23" s="83" t="s">
        <v>49</v>
      </c>
      <c r="B23" s="46">
        <v>0</v>
      </c>
      <c r="C23" s="90">
        <v>1000</v>
      </c>
      <c r="D23" s="51"/>
      <c r="E23" s="90">
        <v>1000</v>
      </c>
      <c r="F23" s="51"/>
      <c r="G23" s="90">
        <v>1000</v>
      </c>
      <c r="H23" s="51"/>
      <c r="I23" s="90">
        <v>1000</v>
      </c>
      <c r="J23" s="51"/>
      <c r="K23" s="90">
        <v>1000</v>
      </c>
      <c r="L23" s="51"/>
      <c r="M23" s="90">
        <v>1000</v>
      </c>
      <c r="N23" s="51"/>
      <c r="O23" s="90">
        <v>1000</v>
      </c>
      <c r="P23" s="51"/>
      <c r="Q23" s="90">
        <v>1000</v>
      </c>
      <c r="R23" s="51"/>
      <c r="S23" s="90">
        <v>1000</v>
      </c>
      <c r="T23" s="51"/>
      <c r="U23" s="90">
        <v>1000</v>
      </c>
      <c r="V23" s="51"/>
      <c r="W23" s="90">
        <v>1000</v>
      </c>
      <c r="X23" s="51"/>
      <c r="Y23" s="90">
        <v>1000</v>
      </c>
      <c r="Z23" s="51"/>
      <c r="AA23" s="52">
        <f t="shared" si="1"/>
        <v>12000</v>
      </c>
    </row>
    <row r="24" spans="1:27" s="9" customFormat="1" ht="14.25">
      <c r="A24" s="83" t="s">
        <v>50</v>
      </c>
      <c r="B24" s="46">
        <v>0</v>
      </c>
      <c r="C24" s="89">
        <v>2000</v>
      </c>
      <c r="D24" s="51"/>
      <c r="E24" s="89">
        <v>2000</v>
      </c>
      <c r="F24" s="51"/>
      <c r="G24" s="89">
        <v>2000</v>
      </c>
      <c r="H24" s="51"/>
      <c r="I24" s="89">
        <v>2000</v>
      </c>
      <c r="J24" s="51"/>
      <c r="K24" s="89">
        <v>2000</v>
      </c>
      <c r="L24" s="51"/>
      <c r="M24" s="89">
        <v>2000</v>
      </c>
      <c r="N24" s="51"/>
      <c r="O24" s="89">
        <v>2000</v>
      </c>
      <c r="P24" s="51"/>
      <c r="Q24" s="89">
        <v>2000</v>
      </c>
      <c r="R24" s="51"/>
      <c r="S24" s="89">
        <v>2000</v>
      </c>
      <c r="T24" s="51"/>
      <c r="U24" s="89">
        <v>2000</v>
      </c>
      <c r="V24" s="51"/>
      <c r="W24" s="89">
        <v>2000</v>
      </c>
      <c r="X24" s="51"/>
      <c r="Y24" s="89">
        <v>2000</v>
      </c>
      <c r="Z24" s="51"/>
      <c r="AA24" s="52">
        <f t="shared" si="1"/>
        <v>24000</v>
      </c>
    </row>
    <row r="25" spans="1:27" s="9" customFormat="1" ht="14.25">
      <c r="A25" s="83" t="s">
        <v>51</v>
      </c>
      <c r="B25" s="46">
        <v>0</v>
      </c>
      <c r="C25" s="89"/>
      <c r="D25" s="51"/>
      <c r="E25" s="89"/>
      <c r="F25" s="51"/>
      <c r="G25" s="89"/>
      <c r="H25" s="51"/>
      <c r="I25" s="89">
        <v>150</v>
      </c>
      <c r="J25" s="51"/>
      <c r="K25" s="89"/>
      <c r="L25" s="51"/>
      <c r="M25" s="89">
        <v>1600</v>
      </c>
      <c r="N25" s="51"/>
      <c r="O25" s="89">
        <v>150</v>
      </c>
      <c r="P25" s="51"/>
      <c r="Q25" s="89">
        <v>500</v>
      </c>
      <c r="R25" s="51"/>
      <c r="S25" s="89"/>
      <c r="T25" s="51"/>
      <c r="U25" s="89">
        <v>150</v>
      </c>
      <c r="V25" s="51"/>
      <c r="W25" s="89"/>
      <c r="X25" s="51"/>
      <c r="Y25" s="94"/>
      <c r="Z25" s="51"/>
      <c r="AA25" s="52">
        <f t="shared" si="1"/>
        <v>2550</v>
      </c>
    </row>
    <row r="26" spans="1:27" s="9" customFormat="1" ht="14.25">
      <c r="A26" s="83" t="s">
        <v>52</v>
      </c>
      <c r="B26" s="46">
        <v>0</v>
      </c>
      <c r="C26" s="89"/>
      <c r="D26" s="51"/>
      <c r="E26" s="89"/>
      <c r="F26" s="51"/>
      <c r="G26" s="89">
        <v>200</v>
      </c>
      <c r="H26" s="51"/>
      <c r="I26" s="89"/>
      <c r="J26" s="51"/>
      <c r="K26" s="89"/>
      <c r="L26" s="51"/>
      <c r="M26" s="89"/>
      <c r="N26" s="51"/>
      <c r="O26" s="89"/>
      <c r="P26" s="51"/>
      <c r="Q26" s="89"/>
      <c r="R26" s="51"/>
      <c r="S26" s="89"/>
      <c r="T26" s="51"/>
      <c r="U26" s="89"/>
      <c r="V26" s="51"/>
      <c r="W26" s="89">
        <v>200</v>
      </c>
      <c r="X26" s="51"/>
      <c r="Y26" s="94"/>
      <c r="Z26" s="51"/>
      <c r="AA26" s="52">
        <f t="shared" si="1"/>
        <v>400</v>
      </c>
    </row>
    <row r="27" spans="1:27" s="9" customFormat="1" ht="14.25">
      <c r="A27" s="83" t="s">
        <v>53</v>
      </c>
      <c r="B27" s="46">
        <v>0</v>
      </c>
      <c r="C27" s="89">
        <v>65</v>
      </c>
      <c r="D27" s="51"/>
      <c r="E27" s="89">
        <v>65</v>
      </c>
      <c r="F27" s="51"/>
      <c r="G27" s="89">
        <v>65</v>
      </c>
      <c r="H27" s="51"/>
      <c r="I27" s="89">
        <v>65</v>
      </c>
      <c r="J27" s="51"/>
      <c r="K27" s="94">
        <v>65</v>
      </c>
      <c r="L27" s="51"/>
      <c r="M27" s="89">
        <v>65</v>
      </c>
      <c r="N27" s="51"/>
      <c r="O27" s="89">
        <v>65</v>
      </c>
      <c r="P27" s="51"/>
      <c r="Q27" s="89">
        <v>65</v>
      </c>
      <c r="R27" s="51"/>
      <c r="S27" s="89">
        <v>65</v>
      </c>
      <c r="T27" s="51"/>
      <c r="U27" s="94">
        <v>65</v>
      </c>
      <c r="V27" s="51"/>
      <c r="W27" s="89">
        <v>65</v>
      </c>
      <c r="X27" s="51"/>
      <c r="Y27" s="94">
        <v>65</v>
      </c>
      <c r="Z27" s="51"/>
      <c r="AA27" s="52">
        <f t="shared" si="1"/>
        <v>780</v>
      </c>
    </row>
    <row r="28" spans="1:27" s="9" customFormat="1" ht="14.25">
      <c r="A28" s="83" t="s">
        <v>56</v>
      </c>
      <c r="B28" s="46">
        <v>0</v>
      </c>
      <c r="C28" s="89"/>
      <c r="D28" s="51"/>
      <c r="E28" s="89"/>
      <c r="F28" s="51"/>
      <c r="G28" s="89"/>
      <c r="H28" s="51"/>
      <c r="I28" s="89"/>
      <c r="J28" s="51"/>
      <c r="K28" s="89"/>
      <c r="L28" s="51"/>
      <c r="M28" s="89"/>
      <c r="N28" s="51"/>
      <c r="O28" s="89"/>
      <c r="P28" s="51"/>
      <c r="Q28" s="89"/>
      <c r="R28" s="51"/>
      <c r="S28" s="89"/>
      <c r="T28" s="51"/>
      <c r="U28" s="89"/>
      <c r="V28" s="51"/>
      <c r="W28" s="89"/>
      <c r="X28" s="51"/>
      <c r="Y28" s="94"/>
      <c r="Z28" s="51"/>
      <c r="AA28" s="52">
        <f t="shared" si="1"/>
        <v>0</v>
      </c>
    </row>
    <row r="29" spans="1:27" s="9" customFormat="1" ht="14.25">
      <c r="A29" s="83" t="s">
        <v>54</v>
      </c>
      <c r="B29" s="46">
        <v>0</v>
      </c>
      <c r="C29" s="134">
        <f>SUM('sales forecast 2014'!C20:C23)/3</f>
        <v>408.3333333333333</v>
      </c>
      <c r="D29" s="51"/>
      <c r="E29" s="89">
        <f>SUM('sales forecast 2014'!D20:D23)/3</f>
        <v>418.3333333333333</v>
      </c>
      <c r="F29" s="51"/>
      <c r="G29" s="89">
        <f>SUM('sales forecast 2014'!E20:E23)/3</f>
        <v>418.3333333333333</v>
      </c>
      <c r="H29" s="51"/>
      <c r="I29" s="89">
        <f>SUM('sales forecast 2014'!F20:F23)/3</f>
        <v>341.6666666666667</v>
      </c>
      <c r="J29" s="51"/>
      <c r="K29" s="89">
        <f>SUM('sales forecast 2014'!G20:G23)/3</f>
        <v>465</v>
      </c>
      <c r="L29" s="51"/>
      <c r="M29" s="89">
        <f>SUM('sales forecast 2014'!H20:H23)/3</f>
        <v>520</v>
      </c>
      <c r="N29" s="51"/>
      <c r="O29" s="89">
        <f>SUM('sales forecast 2014'!I20:I23)/3</f>
        <v>530</v>
      </c>
      <c r="P29" s="51"/>
      <c r="Q29" s="89">
        <f>SUM('sales forecast 2014'!J20:J23)/3</f>
        <v>524.1666666666666</v>
      </c>
      <c r="R29" s="51"/>
      <c r="S29" s="89">
        <f>SUM('sales forecast 2014'!K20:K23)/3</f>
        <v>458.3333333333333</v>
      </c>
      <c r="T29" s="51"/>
      <c r="U29" s="89">
        <f>SUM('sales forecast 2014'!L20:L23)/3</f>
        <v>433.3333333333333</v>
      </c>
      <c r="V29" s="51"/>
      <c r="W29" s="89">
        <f>SUM('sales forecast 2014'!M20:M23)/3</f>
        <v>483.3333333333333</v>
      </c>
      <c r="X29" s="51"/>
      <c r="Y29" s="94">
        <f>SUM('sales forecast 2014'!N20:N23)/3</f>
        <v>348.3333333333333</v>
      </c>
      <c r="Z29" s="51"/>
      <c r="AA29" s="52">
        <f t="shared" si="1"/>
        <v>5349.166666666666</v>
      </c>
    </row>
    <row r="30" spans="1:27" s="9" customFormat="1" ht="14.25">
      <c r="A30" s="45" t="s">
        <v>57</v>
      </c>
      <c r="B30" s="46">
        <v>0</v>
      </c>
      <c r="C30" s="117"/>
      <c r="D30" s="51"/>
      <c r="E30" s="117"/>
      <c r="F30" s="51"/>
      <c r="G30" s="36">
        <v>5512.5</v>
      </c>
      <c r="H30" s="51"/>
      <c r="I30" s="117"/>
      <c r="J30" s="51"/>
      <c r="K30" s="117"/>
      <c r="L30" s="51"/>
      <c r="M30" s="36">
        <v>5166.01</v>
      </c>
      <c r="N30" s="51"/>
      <c r="O30" s="117"/>
      <c r="P30" s="51"/>
      <c r="Q30" s="117"/>
      <c r="R30" s="51"/>
      <c r="S30" s="36">
        <v>6552.3</v>
      </c>
      <c r="T30" s="51"/>
      <c r="U30" s="117"/>
      <c r="V30" s="51"/>
      <c r="W30" s="117"/>
      <c r="X30" s="51"/>
      <c r="Y30" s="36">
        <v>6443.05</v>
      </c>
      <c r="Z30" s="51"/>
      <c r="AA30" s="52">
        <f>SUM(B30:Y30)</f>
        <v>23673.86</v>
      </c>
    </row>
    <row r="31" spans="1:27" s="2" customFormat="1" ht="30">
      <c r="A31" s="53" t="s">
        <v>12</v>
      </c>
      <c r="B31" s="165">
        <f>SUM(B11:B30)</f>
        <v>0</v>
      </c>
      <c r="C31" s="166">
        <f>SUM(C11:C30)</f>
        <v>9058.333333333334</v>
      </c>
      <c r="D31" s="167"/>
      <c r="E31" s="166">
        <f>SUM(E11:E30)</f>
        <v>12575.833333333334</v>
      </c>
      <c r="F31" s="167"/>
      <c r="G31" s="166">
        <f>SUM(G11:G30)</f>
        <v>15488.333333333334</v>
      </c>
      <c r="H31" s="167"/>
      <c r="I31" s="166">
        <f>SUM(I11:I30)</f>
        <v>9919.166666666666</v>
      </c>
      <c r="J31" s="167"/>
      <c r="K31" s="166">
        <f>SUM(K11:K30)</f>
        <v>12383.99</v>
      </c>
      <c r="L31" s="167"/>
      <c r="M31" s="166">
        <f>SUM(M11:M30)</f>
        <v>16750.59</v>
      </c>
      <c r="N31" s="167"/>
      <c r="O31" s="166">
        <f>SUM(O11:O30)</f>
        <v>10337.5</v>
      </c>
      <c r="P31" s="167"/>
      <c r="Q31" s="166">
        <f>SUM(Q11:Q30)</f>
        <v>13321.166666666666</v>
      </c>
      <c r="R31" s="167"/>
      <c r="S31" s="166">
        <f>SUM(S11:S30)</f>
        <v>15938.133333333335</v>
      </c>
      <c r="T31" s="167"/>
      <c r="U31" s="166">
        <f>SUM(U11:U30)</f>
        <v>9620.833333333334</v>
      </c>
      <c r="V31" s="167"/>
      <c r="W31" s="166">
        <f>SUM(W11:W30)</f>
        <v>12540.833333333334</v>
      </c>
      <c r="X31" s="167"/>
      <c r="Y31" s="166">
        <f>SUM(Y11:Y30)</f>
        <v>15928.883333333335</v>
      </c>
      <c r="Z31" s="167"/>
      <c r="AA31" s="168">
        <f>SUM(AA11:AA30)</f>
        <v>153863.59666666668</v>
      </c>
    </row>
    <row r="32" spans="1:27" s="9" customFormat="1" ht="11.25" customHeight="1">
      <c r="A32" s="45" t="s">
        <v>93</v>
      </c>
      <c r="B32" s="169">
        <v>0</v>
      </c>
      <c r="C32" s="170">
        <v>4167</v>
      </c>
      <c r="D32" s="171"/>
      <c r="E32" s="170">
        <v>4167</v>
      </c>
      <c r="F32" s="171"/>
      <c r="G32" s="170">
        <v>4167</v>
      </c>
      <c r="H32" s="171"/>
      <c r="I32" s="170">
        <v>4167</v>
      </c>
      <c r="J32" s="171"/>
      <c r="K32" s="170">
        <v>4167</v>
      </c>
      <c r="L32" s="171"/>
      <c r="M32" s="170">
        <v>4167</v>
      </c>
      <c r="N32" s="171"/>
      <c r="O32" s="170">
        <v>4167</v>
      </c>
      <c r="P32" s="171"/>
      <c r="Q32" s="170">
        <v>4167</v>
      </c>
      <c r="R32" s="171"/>
      <c r="S32" s="170">
        <v>4167</v>
      </c>
      <c r="T32" s="171"/>
      <c r="U32" s="170">
        <v>4167</v>
      </c>
      <c r="V32" s="171"/>
      <c r="W32" s="170">
        <v>4167</v>
      </c>
      <c r="X32" s="171"/>
      <c r="Y32" s="170">
        <v>4167</v>
      </c>
      <c r="Z32" s="171"/>
      <c r="AA32" s="172">
        <f>SUM(B32:Y32)</f>
        <v>50004</v>
      </c>
    </row>
    <row r="33" spans="1:27" s="9" customFormat="1" ht="15">
      <c r="A33" s="61" t="s">
        <v>94</v>
      </c>
      <c r="B33" s="169"/>
      <c r="C33" s="170"/>
      <c r="D33" s="171"/>
      <c r="E33" s="170"/>
      <c r="F33" s="171"/>
      <c r="G33" s="170"/>
      <c r="H33" s="171"/>
      <c r="I33" s="170"/>
      <c r="J33" s="171"/>
      <c r="K33" s="170"/>
      <c r="L33" s="171"/>
      <c r="M33" s="170"/>
      <c r="N33" s="171"/>
      <c r="O33" s="170"/>
      <c r="P33" s="171"/>
      <c r="Q33" s="170"/>
      <c r="R33" s="171"/>
      <c r="S33" s="170"/>
      <c r="T33" s="171"/>
      <c r="U33" s="170"/>
      <c r="V33" s="171"/>
      <c r="W33" s="170"/>
      <c r="X33" s="171"/>
      <c r="Y33" s="170"/>
      <c r="Z33" s="171"/>
      <c r="AA33" s="172"/>
    </row>
    <row r="34" spans="1:27" s="9" customFormat="1" ht="14.25">
      <c r="A34" s="45"/>
      <c r="B34" s="169"/>
      <c r="C34" s="170"/>
      <c r="D34" s="171"/>
      <c r="E34" s="170"/>
      <c r="F34" s="171"/>
      <c r="G34" s="170"/>
      <c r="H34" s="171"/>
      <c r="I34" s="170"/>
      <c r="J34" s="171"/>
      <c r="K34" s="170"/>
      <c r="L34" s="171"/>
      <c r="M34" s="170"/>
      <c r="N34" s="171"/>
      <c r="O34" s="170"/>
      <c r="P34" s="171"/>
      <c r="Q34" s="170"/>
      <c r="R34" s="171"/>
      <c r="S34" s="170"/>
      <c r="T34" s="171"/>
      <c r="U34" s="170"/>
      <c r="V34" s="171"/>
      <c r="W34" s="170"/>
      <c r="X34" s="171"/>
      <c r="Y34" s="170"/>
      <c r="Z34" s="171"/>
      <c r="AA34" s="172"/>
    </row>
    <row r="35" spans="1:27" s="9" customFormat="1" ht="14.25">
      <c r="A35" s="45"/>
      <c r="B35" s="169"/>
      <c r="C35" s="170"/>
      <c r="D35" s="171"/>
      <c r="E35" s="170"/>
      <c r="F35" s="171"/>
      <c r="G35" s="170"/>
      <c r="H35" s="171"/>
      <c r="I35" s="170"/>
      <c r="J35" s="171"/>
      <c r="K35" s="170"/>
      <c r="L35" s="171"/>
      <c r="M35" s="170"/>
      <c r="N35" s="171"/>
      <c r="O35" s="170"/>
      <c r="P35" s="171"/>
      <c r="Q35" s="170"/>
      <c r="R35" s="171"/>
      <c r="S35" s="170"/>
      <c r="T35" s="171"/>
      <c r="U35" s="170"/>
      <c r="V35" s="171"/>
      <c r="W35" s="170"/>
      <c r="X35" s="171"/>
      <c r="Y35" s="170"/>
      <c r="Z35" s="171"/>
      <c r="AA35" s="172"/>
    </row>
    <row r="36" spans="1:27" s="9" customFormat="1" ht="14.25">
      <c r="A36" s="45"/>
      <c r="B36" s="169"/>
      <c r="C36" s="170"/>
      <c r="D36" s="171"/>
      <c r="E36" s="170"/>
      <c r="F36" s="171"/>
      <c r="G36" s="170"/>
      <c r="H36" s="171"/>
      <c r="I36" s="170"/>
      <c r="J36" s="171"/>
      <c r="K36" s="170"/>
      <c r="L36" s="171"/>
      <c r="M36" s="170"/>
      <c r="N36" s="171"/>
      <c r="O36" s="170"/>
      <c r="P36" s="171"/>
      <c r="Q36" s="170"/>
      <c r="R36" s="171"/>
      <c r="S36" s="170"/>
      <c r="T36" s="171"/>
      <c r="U36" s="170"/>
      <c r="V36" s="171"/>
      <c r="W36" s="170"/>
      <c r="X36" s="171"/>
      <c r="Y36" s="170"/>
      <c r="Z36" s="171"/>
      <c r="AA36" s="172"/>
    </row>
    <row r="37" spans="1:27" s="2" customFormat="1" ht="15.75" thickBot="1">
      <c r="A37" s="62" t="s">
        <v>13</v>
      </c>
      <c r="B37" s="173">
        <f>SUM(B32:B36)</f>
        <v>0</v>
      </c>
      <c r="C37" s="174">
        <f>SUM(C32:C36)</f>
        <v>4167</v>
      </c>
      <c r="D37" s="175"/>
      <c r="E37" s="174">
        <f>SUM(E32:E36)</f>
        <v>4167</v>
      </c>
      <c r="F37" s="175"/>
      <c r="G37" s="174">
        <f>SUM(G32:G36)</f>
        <v>4167</v>
      </c>
      <c r="H37" s="175"/>
      <c r="I37" s="174">
        <f>SUM(I32:I36)</f>
        <v>4167</v>
      </c>
      <c r="J37" s="175"/>
      <c r="K37" s="174">
        <f>SUM(K32:K36)</f>
        <v>4167</v>
      </c>
      <c r="L37" s="175"/>
      <c r="M37" s="174">
        <f>SUM(M32:M36)</f>
        <v>4167</v>
      </c>
      <c r="N37" s="175"/>
      <c r="O37" s="174">
        <f>SUM(O32:O36)</f>
        <v>4167</v>
      </c>
      <c r="P37" s="175"/>
      <c r="Q37" s="174">
        <f>SUM(Q32:Q36)</f>
        <v>4167</v>
      </c>
      <c r="R37" s="175"/>
      <c r="S37" s="174">
        <f>SUM(S32:S36)</f>
        <v>4167</v>
      </c>
      <c r="T37" s="175"/>
      <c r="U37" s="174">
        <f>SUM(U32:U36)</f>
        <v>4167</v>
      </c>
      <c r="V37" s="175"/>
      <c r="W37" s="174">
        <f>SUM(W32:W36)</f>
        <v>4167</v>
      </c>
      <c r="X37" s="175"/>
      <c r="Y37" s="174">
        <f>SUM(Y32:Y36)</f>
        <v>4167</v>
      </c>
      <c r="Z37" s="175"/>
      <c r="AA37" s="176">
        <f>SUM(AA32:AA36)</f>
        <v>50004</v>
      </c>
    </row>
    <row r="38" spans="1:27" s="2" customFormat="1" ht="31.5" thickBot="1" thickTop="1">
      <c r="A38" s="67" t="s">
        <v>14</v>
      </c>
      <c r="B38" s="177">
        <f>SUM(B31+B37)</f>
        <v>0</v>
      </c>
      <c r="C38" s="178">
        <f>SUM(C31+C37)</f>
        <v>13225.333333333334</v>
      </c>
      <c r="D38" s="179"/>
      <c r="E38" s="178">
        <f>SUM(E31+E37)</f>
        <v>16742.833333333336</v>
      </c>
      <c r="F38" s="179"/>
      <c r="G38" s="178">
        <f>SUM(G31+G37)</f>
        <v>19655.333333333336</v>
      </c>
      <c r="H38" s="179"/>
      <c r="I38" s="178">
        <f>SUM(I31+I37)</f>
        <v>14086.166666666666</v>
      </c>
      <c r="J38" s="179"/>
      <c r="K38" s="178">
        <f>SUM(K31+K37)</f>
        <v>16550.989999999998</v>
      </c>
      <c r="L38" s="179"/>
      <c r="M38" s="178">
        <f>SUM(M31+M37)</f>
        <v>20917.59</v>
      </c>
      <c r="N38" s="179"/>
      <c r="O38" s="178">
        <f>SUM(O31+O37)</f>
        <v>14504.5</v>
      </c>
      <c r="P38" s="179"/>
      <c r="Q38" s="178">
        <f>SUM(Q31+Q37)</f>
        <v>17488.166666666664</v>
      </c>
      <c r="R38" s="179"/>
      <c r="S38" s="178">
        <f>SUM(S31+S37)</f>
        <v>20105.133333333335</v>
      </c>
      <c r="T38" s="179"/>
      <c r="U38" s="178">
        <f>SUM(U31+U37)</f>
        <v>13787.833333333334</v>
      </c>
      <c r="V38" s="179"/>
      <c r="W38" s="178">
        <f>SUM(W31+W37)</f>
        <v>16707.833333333336</v>
      </c>
      <c r="X38" s="179"/>
      <c r="Y38" s="178">
        <f>SUM(Y31+Y37)</f>
        <v>20095.883333333335</v>
      </c>
      <c r="Z38" s="179"/>
      <c r="AA38" s="180">
        <f>SUM(AA31+AA37)</f>
        <v>203867.59666666668</v>
      </c>
    </row>
    <row r="39" spans="1:27" s="2" customFormat="1" ht="15.75" thickTop="1">
      <c r="A39" s="72" t="s">
        <v>15</v>
      </c>
      <c r="B39" s="181">
        <f>SUM(B9-B38)</f>
        <v>0</v>
      </c>
      <c r="C39" s="182">
        <f>SUM(C9-C38)</f>
        <v>5719.666666666666</v>
      </c>
      <c r="D39" s="183"/>
      <c r="E39" s="182">
        <f>SUM(E9-E38)</f>
        <v>2232.1666666666642</v>
      </c>
      <c r="F39" s="183"/>
      <c r="G39" s="182">
        <f>SUM(G9-G38)</f>
        <v>12019.666666666664</v>
      </c>
      <c r="H39" s="183"/>
      <c r="I39" s="182">
        <f>SUM(I9-I38)</f>
        <v>17358.833333333336</v>
      </c>
      <c r="J39" s="183"/>
      <c r="K39" s="182">
        <f>SUM(K9-K38)</f>
        <v>28869.010000000002</v>
      </c>
      <c r="L39" s="183"/>
      <c r="M39" s="182">
        <f>SUM(M9-M38)</f>
        <v>25667.41</v>
      </c>
      <c r="N39" s="183"/>
      <c r="O39" s="182">
        <f>SUM(O9-O38)</f>
        <v>32110.5</v>
      </c>
      <c r="P39" s="183"/>
      <c r="Q39" s="182">
        <f>SUM(Q9-Q38)</f>
        <v>15904.333333333336</v>
      </c>
      <c r="R39" s="183"/>
      <c r="S39" s="182">
        <f>SUM(S9-S38)</f>
        <v>-1010.133333333335</v>
      </c>
      <c r="T39" s="183"/>
      <c r="U39" s="182">
        <f>SUM(U9-U38)</f>
        <v>5052.166666666666</v>
      </c>
      <c r="V39" s="183"/>
      <c r="W39" s="182">
        <f>SUM(W9-W38)</f>
        <v>5562.166666666664</v>
      </c>
      <c r="X39" s="183"/>
      <c r="Y39" s="182">
        <f>SUM(Y9-Y38)</f>
        <v>10169.116666666665</v>
      </c>
      <c r="Z39" s="183"/>
      <c r="AA39" s="184">
        <f>SUM(AA9-AA38)</f>
        <v>159654.90333333332</v>
      </c>
    </row>
    <row r="40" spans="1:27" s="2" customFormat="1" ht="15">
      <c r="A40" s="53" t="s">
        <v>16</v>
      </c>
      <c r="B40" s="165">
        <v>0</v>
      </c>
      <c r="C40" s="166">
        <f>SUM(B41)</f>
        <v>9317.746666666659</v>
      </c>
      <c r="D40" s="167"/>
      <c r="E40" s="166">
        <f>SUM(C41)</f>
        <v>15037.413333333325</v>
      </c>
      <c r="F40" s="167"/>
      <c r="G40" s="166">
        <f>SUM(E41)</f>
        <v>17269.579999999987</v>
      </c>
      <c r="H40" s="167"/>
      <c r="I40" s="166">
        <f>SUM(G41)</f>
        <v>29289.24666666665</v>
      </c>
      <c r="J40" s="167"/>
      <c r="K40" s="166">
        <f>SUM(I41)</f>
        <v>46648.07999999999</v>
      </c>
      <c r="L40" s="167"/>
      <c r="M40" s="166">
        <f>SUM(K41)</f>
        <v>75517.09</v>
      </c>
      <c r="N40" s="167"/>
      <c r="O40" s="166">
        <f>SUM(M41)</f>
        <v>101184.5</v>
      </c>
      <c r="P40" s="167"/>
      <c r="Q40" s="166">
        <f>SUM(O41)</f>
        <v>133295</v>
      </c>
      <c r="R40" s="167"/>
      <c r="S40" s="166">
        <f>SUM(Q41)</f>
        <v>149199.33333333334</v>
      </c>
      <c r="T40" s="167"/>
      <c r="U40" s="166">
        <f>SUM(S41)</f>
        <v>148189.2</v>
      </c>
      <c r="V40" s="167"/>
      <c r="W40" s="166">
        <f>SUM(U41)</f>
        <v>153241.36666666667</v>
      </c>
      <c r="X40" s="167"/>
      <c r="Y40" s="166">
        <f>SUM(W41)</f>
        <v>158803.53333333333</v>
      </c>
      <c r="Z40" s="167"/>
      <c r="AA40" s="168">
        <f>SUM(Y41)</f>
        <v>168972.65</v>
      </c>
    </row>
    <row r="41" spans="1:27" s="2" customFormat="1" ht="15">
      <c r="A41" s="72" t="s">
        <v>17</v>
      </c>
      <c r="B41" s="181">
        <f>'cashflow 2013'!AA41</f>
        <v>9317.746666666659</v>
      </c>
      <c r="C41" s="182">
        <f>SUM(C39+C40)</f>
        <v>15037.413333333325</v>
      </c>
      <c r="D41" s="183"/>
      <c r="E41" s="182">
        <f>SUM(E39+E40)</f>
        <v>17269.579999999987</v>
      </c>
      <c r="F41" s="183"/>
      <c r="G41" s="182">
        <f>SUM(G39+G40)</f>
        <v>29289.24666666665</v>
      </c>
      <c r="H41" s="183"/>
      <c r="I41" s="182">
        <f>SUM(I39+I40)</f>
        <v>46648.07999999999</v>
      </c>
      <c r="J41" s="183"/>
      <c r="K41" s="182">
        <f>SUM(K39+K40)</f>
        <v>75517.09</v>
      </c>
      <c r="L41" s="183"/>
      <c r="M41" s="182">
        <f>SUM(M39+M40)</f>
        <v>101184.5</v>
      </c>
      <c r="N41" s="183"/>
      <c r="O41" s="182">
        <f>SUM(O39+O40)</f>
        <v>133295</v>
      </c>
      <c r="P41" s="183"/>
      <c r="Q41" s="182">
        <f>SUM(Q39+Q40)</f>
        <v>149199.33333333334</v>
      </c>
      <c r="R41" s="183"/>
      <c r="S41" s="182">
        <f>SUM(S39+S40)</f>
        <v>148189.2</v>
      </c>
      <c r="T41" s="183"/>
      <c r="U41" s="182">
        <f>SUM(U39+U40)</f>
        <v>153241.36666666667</v>
      </c>
      <c r="V41" s="183"/>
      <c r="W41" s="182">
        <f>SUM(W39+W40)</f>
        <v>158803.53333333333</v>
      </c>
      <c r="X41" s="183"/>
      <c r="Y41" s="182">
        <f>SUM(Y39+Y40)</f>
        <v>168972.65</v>
      </c>
      <c r="Z41" s="183"/>
      <c r="AA41" s="184">
        <f>SUM(AA39+'cashflow 2014'!B41)</f>
        <v>168972.64999999997</v>
      </c>
    </row>
    <row r="44" ht="12.75">
      <c r="A44"/>
    </row>
  </sheetData>
  <sheetProtection/>
  <mergeCells count="1">
    <mergeCell ref="K1:P1"/>
  </mergeCells>
  <printOptions gridLines="1"/>
  <pageMargins left="0.75" right="0.75" top="0.7" bottom="0.69" header="0.5" footer="0.5"/>
  <pageSetup horizontalDpi="300" verticalDpi="3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Princes Trust and The Student 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business and personal cash flow</dc:title>
  <dc:subject/>
  <dc:creator>Heather Skea and Adam Fahn</dc:creator>
  <cp:keywords/>
  <dc:description/>
  <cp:lastModifiedBy>DHarris</cp:lastModifiedBy>
  <cp:lastPrinted>2011-11-08T16:21:50Z</cp:lastPrinted>
  <dcterms:created xsi:type="dcterms:W3CDTF">1999-12-24T09:38:55Z</dcterms:created>
  <dcterms:modified xsi:type="dcterms:W3CDTF">2011-11-08T16:21:53Z</dcterms:modified>
  <cp:category/>
  <cp:version/>
  <cp:contentType/>
  <cp:contentStatus/>
</cp:coreProperties>
</file>